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СОЦ СЕТИ+ внутр.док-ты\СОЦ СЕТИ+САЙТ\расписание\Поликлиники\"/>
    </mc:Choice>
  </mc:AlternateContent>
  <bookViews>
    <workbookView xWindow="0" yWindow="780" windowWidth="20730" windowHeight="10755" firstSheet="10" activeTab="11"/>
  </bookViews>
  <sheets>
    <sheet name="поликлиника 1, 2 начальный" sheetId="36" state="hidden" r:id="rId1"/>
    <sheet name="поликлиника 2 план" sheetId="35" state="hidden" r:id="rId2"/>
    <sheet name="поликлиника 1 плансогласованы %" sheetId="34" state="hidden" r:id="rId3"/>
    <sheet name="общеполикл персонал  план" sheetId="33" state="hidden" r:id="rId4"/>
    <sheet name="поликлиника 1, 2" sheetId="30" state="hidden" r:id="rId5"/>
    <sheet name="общеполикл персонал" sheetId="31" state="hidden" r:id="rId6"/>
    <sheet name="по профилям" sheetId="32" state="hidden" r:id="rId7"/>
    <sheet name="план на 2016 год для утвержд" sheetId="37" state="hidden" r:id="rId8"/>
    <sheet name="план на 2016 помесячно" sheetId="38" state="hidden" r:id="rId9"/>
    <sheet name="для расчета" sheetId="39" state="hidden" r:id="rId10"/>
    <sheet name="июнь" sheetId="44" r:id="rId11"/>
    <sheet name="редак" sheetId="45" r:id="rId12"/>
  </sheets>
  <definedNames>
    <definedName name="_xlnm.Print_Area" localSheetId="10">июнь!$A$1:$U$72</definedName>
  </definedNames>
  <calcPr calcId="162913"/>
</workbook>
</file>

<file path=xl/calcChain.xml><?xml version="1.0" encoding="utf-8"?>
<calcChain xmlns="http://schemas.openxmlformats.org/spreadsheetml/2006/main">
  <c r="P40" i="44" l="1"/>
  <c r="O40" i="44"/>
  <c r="N40" i="44"/>
  <c r="M40" i="44"/>
  <c r="M33" i="44" l="1"/>
  <c r="N33" i="44"/>
  <c r="O33" i="44"/>
  <c r="P33" i="44"/>
  <c r="Q33" i="44"/>
  <c r="M35" i="44"/>
  <c r="O35" i="44"/>
  <c r="P35" i="44"/>
  <c r="Q18" i="44"/>
  <c r="P18" i="44"/>
  <c r="O18" i="44"/>
  <c r="N18" i="44"/>
  <c r="M18" i="44"/>
  <c r="P42" i="44" l="1"/>
  <c r="O42" i="44"/>
  <c r="M42" i="44"/>
  <c r="G42" i="44"/>
  <c r="Q12" i="44" l="1"/>
  <c r="P12" i="44"/>
  <c r="O12" i="44"/>
  <c r="N12" i="44"/>
  <c r="M12" i="44"/>
  <c r="P34" i="44" l="1"/>
  <c r="O34" i="44"/>
  <c r="M34" i="44"/>
  <c r="G37" i="44" l="1"/>
  <c r="Q22" i="44" l="1"/>
  <c r="Q11" i="44" l="1"/>
  <c r="P11" i="44"/>
  <c r="O11" i="44"/>
  <c r="N11" i="44"/>
  <c r="M11" i="44"/>
  <c r="P41" i="44" l="1"/>
  <c r="O41" i="44"/>
  <c r="N41" i="44"/>
  <c r="M41" i="44"/>
  <c r="M27" i="44" l="1"/>
  <c r="N27" i="44"/>
  <c r="O27" i="44"/>
  <c r="P27" i="44"/>
  <c r="Q27" i="44"/>
  <c r="P24" i="44" l="1"/>
  <c r="N24" i="44"/>
  <c r="M24" i="44"/>
  <c r="P45" i="44" l="1"/>
  <c r="O45" i="44"/>
  <c r="M45" i="44"/>
  <c r="G45" i="44"/>
  <c r="Q19" i="44" l="1"/>
  <c r="P19" i="44"/>
  <c r="O19" i="44"/>
  <c r="N19" i="44"/>
  <c r="M19" i="44"/>
  <c r="Q9" i="44" l="1"/>
  <c r="P9" i="44"/>
  <c r="O9" i="44"/>
  <c r="N9" i="44"/>
  <c r="M9" i="44"/>
  <c r="Q21" i="44" l="1"/>
  <c r="P21" i="44"/>
  <c r="O21" i="44"/>
  <c r="N21" i="44"/>
  <c r="M21" i="44"/>
  <c r="G39" i="44" l="1"/>
  <c r="P36" i="44"/>
  <c r="O36" i="44"/>
  <c r="M36" i="44"/>
  <c r="G36" i="44"/>
  <c r="Q32" i="44"/>
  <c r="Q30" i="44"/>
  <c r="P30" i="44"/>
  <c r="O30" i="44"/>
  <c r="N30" i="44"/>
  <c r="M30" i="44"/>
  <c r="Q29" i="44"/>
  <c r="Q20" i="44"/>
  <c r="Q17" i="44"/>
  <c r="Q13" i="44"/>
  <c r="Q10" i="44"/>
  <c r="R105" i="39" l="1"/>
  <c r="Q105" i="39"/>
  <c r="P105" i="39"/>
  <c r="V104" i="39"/>
  <c r="U104" i="39"/>
  <c r="T104" i="39"/>
  <c r="S104" i="39"/>
  <c r="F104" i="39"/>
  <c r="B104" i="39"/>
  <c r="V103" i="39"/>
  <c r="U103" i="39"/>
  <c r="T103" i="39"/>
  <c r="S103" i="39"/>
  <c r="F103" i="39"/>
  <c r="B103" i="39"/>
  <c r="V102" i="39"/>
  <c r="U102" i="39"/>
  <c r="T102" i="39"/>
  <c r="S102" i="39"/>
  <c r="F102" i="39"/>
  <c r="B102" i="39"/>
  <c r="V101" i="39"/>
  <c r="U101" i="39"/>
  <c r="T101" i="39"/>
  <c r="S101" i="39"/>
  <c r="F101" i="39"/>
  <c r="B101" i="39"/>
  <c r="V100" i="39"/>
  <c r="U100" i="39"/>
  <c r="T100" i="39"/>
  <c r="S100" i="39"/>
  <c r="F100" i="39"/>
  <c r="B100" i="39"/>
  <c r="V99" i="39"/>
  <c r="U99" i="39"/>
  <c r="T99" i="39"/>
  <c r="S99" i="39"/>
  <c r="F99" i="39"/>
  <c r="B99" i="39"/>
  <c r="V98" i="39"/>
  <c r="U98" i="39"/>
  <c r="S98" i="39"/>
  <c r="B98" i="39"/>
  <c r="V97" i="39"/>
  <c r="U97" i="39"/>
  <c r="T97" i="39"/>
  <c r="S97" i="39"/>
  <c r="F97" i="39"/>
  <c r="B97" i="39"/>
  <c r="V96" i="39"/>
  <c r="U96" i="39"/>
  <c r="T96" i="39"/>
  <c r="S96" i="39"/>
  <c r="F96" i="39"/>
  <c r="B96" i="39"/>
  <c r="V95" i="39"/>
  <c r="U95" i="39"/>
  <c r="T95" i="39"/>
  <c r="S95" i="39"/>
  <c r="F95" i="39"/>
  <c r="B95" i="39"/>
  <c r="V94" i="39"/>
  <c r="U94" i="39"/>
  <c r="S94" i="39"/>
  <c r="F94" i="39"/>
  <c r="B94" i="39"/>
  <c r="V93" i="39"/>
  <c r="U93" i="39"/>
  <c r="S93" i="39"/>
  <c r="F93" i="39"/>
  <c r="B93" i="39"/>
  <c r="V92" i="39"/>
  <c r="U92" i="39"/>
  <c r="S92" i="39"/>
  <c r="F92" i="39"/>
  <c r="B92" i="39"/>
  <c r="V91" i="39"/>
  <c r="U91" i="39"/>
  <c r="S91" i="39"/>
  <c r="F91" i="39"/>
  <c r="B91" i="39"/>
  <c r="V90" i="39"/>
  <c r="U90" i="39"/>
  <c r="S90" i="39"/>
  <c r="F90" i="39"/>
  <c r="B90" i="39"/>
  <c r="V89" i="39"/>
  <c r="U89" i="39"/>
  <c r="S89" i="39"/>
  <c r="F89" i="39"/>
  <c r="B89" i="39"/>
  <c r="V88" i="39"/>
  <c r="V87" i="39"/>
  <c r="V105" i="39" s="1"/>
  <c r="U88" i="39"/>
  <c r="U87" i="39" s="1"/>
  <c r="U105" i="39" s="1"/>
  <c r="S88" i="39"/>
  <c r="F88" i="39"/>
  <c r="B88" i="39"/>
  <c r="S87" i="39"/>
  <c r="S105" i="39" s="1"/>
  <c r="F87" i="39"/>
  <c r="F105" i="39"/>
  <c r="V75" i="39"/>
  <c r="U75" i="39"/>
  <c r="T75" i="39"/>
  <c r="S75" i="39"/>
  <c r="F75" i="39"/>
  <c r="B75" i="39"/>
  <c r="H74" i="39"/>
  <c r="I74" i="39" s="1"/>
  <c r="I104" i="39" s="1"/>
  <c r="H104" i="39"/>
  <c r="G74" i="39"/>
  <c r="G104" i="39"/>
  <c r="H73" i="39"/>
  <c r="G73" i="39"/>
  <c r="G103" i="39" s="1"/>
  <c r="H72" i="39"/>
  <c r="I72" i="39" s="1"/>
  <c r="I102" i="39" s="1"/>
  <c r="G72" i="39"/>
  <c r="G102" i="39" s="1"/>
  <c r="H71" i="39"/>
  <c r="G71" i="39"/>
  <c r="G101" i="39"/>
  <c r="H70" i="39"/>
  <c r="I70" i="39" s="1"/>
  <c r="I100" i="39" s="1"/>
  <c r="H100" i="39"/>
  <c r="G70" i="39"/>
  <c r="G100" i="39"/>
  <c r="H69" i="39"/>
  <c r="I69" i="39" s="1"/>
  <c r="I99" i="39" s="1"/>
  <c r="I105" i="39" s="1"/>
  <c r="G69" i="39"/>
  <c r="F57" i="39"/>
  <c r="T56" i="39"/>
  <c r="H56" i="39"/>
  <c r="I56" i="39"/>
  <c r="G56" i="39"/>
  <c r="I55" i="39"/>
  <c r="H55" i="39"/>
  <c r="G55" i="39"/>
  <c r="H54" i="39"/>
  <c r="I54" i="39"/>
  <c r="G54" i="39"/>
  <c r="H53" i="39"/>
  <c r="I53" i="39" s="1"/>
  <c r="G53" i="39"/>
  <c r="T52" i="39"/>
  <c r="H52" i="39"/>
  <c r="I52" i="39" s="1"/>
  <c r="G52" i="39"/>
  <c r="T51" i="39"/>
  <c r="H51" i="39"/>
  <c r="I51" i="39" s="1"/>
  <c r="G51" i="39"/>
  <c r="T50" i="39"/>
  <c r="H50" i="39"/>
  <c r="I50" i="39" s="1"/>
  <c r="G50" i="39"/>
  <c r="T49" i="39"/>
  <c r="H49" i="39"/>
  <c r="I49" i="39" s="1"/>
  <c r="G49" i="39"/>
  <c r="T48" i="39"/>
  <c r="H48" i="39"/>
  <c r="I48" i="39" s="1"/>
  <c r="G48" i="39"/>
  <c r="T47" i="39"/>
  <c r="H47" i="39"/>
  <c r="I47" i="39" s="1"/>
  <c r="G47" i="39"/>
  <c r="T46" i="39"/>
  <c r="H46" i="39"/>
  <c r="I46" i="39" s="1"/>
  <c r="G46" i="39"/>
  <c r="V45" i="39"/>
  <c r="V57" i="39"/>
  <c r="U45" i="39"/>
  <c r="U57" i="39"/>
  <c r="T45" i="39"/>
  <c r="T57" i="39"/>
  <c r="S45" i="39"/>
  <c r="S57" i="39"/>
  <c r="H45" i="39"/>
  <c r="I45" i="39" s="1"/>
  <c r="I57" i="39" s="1"/>
  <c r="G45" i="39"/>
  <c r="G57" i="39" s="1"/>
  <c r="B45" i="39"/>
  <c r="B57" i="39" s="1"/>
  <c r="F33" i="39"/>
  <c r="T32" i="39"/>
  <c r="T98" i="39" s="1"/>
  <c r="H32" i="39"/>
  <c r="H98" i="39" s="1"/>
  <c r="G32" i="39"/>
  <c r="G98" i="39" s="1"/>
  <c r="G105" i="39" s="1"/>
  <c r="H31" i="39"/>
  <c r="I31" i="39" s="1"/>
  <c r="I97" i="39" s="1"/>
  <c r="G31" i="39"/>
  <c r="G97" i="39" s="1"/>
  <c r="H30" i="39"/>
  <c r="H96" i="39" s="1"/>
  <c r="G30" i="39"/>
  <c r="G96" i="39" s="1"/>
  <c r="H29" i="39"/>
  <c r="H95" i="39" s="1"/>
  <c r="G29" i="39"/>
  <c r="G95" i="39" s="1"/>
  <c r="T28" i="39"/>
  <c r="T94" i="39" s="1"/>
  <c r="H28" i="39"/>
  <c r="H94" i="39" s="1"/>
  <c r="G28" i="39"/>
  <c r="G94" i="39" s="1"/>
  <c r="T27" i="39"/>
  <c r="T93" i="39" s="1"/>
  <c r="H27" i="39"/>
  <c r="H93" i="39" s="1"/>
  <c r="G27" i="39"/>
  <c r="G93" i="39" s="1"/>
  <c r="T26" i="39"/>
  <c r="T92" i="39" s="1"/>
  <c r="H26" i="39"/>
  <c r="H92" i="39" s="1"/>
  <c r="G26" i="39"/>
  <c r="G92" i="39" s="1"/>
  <c r="T25" i="39"/>
  <c r="T91" i="39" s="1"/>
  <c r="H25" i="39"/>
  <c r="H91" i="39" s="1"/>
  <c r="G25" i="39"/>
  <c r="G91" i="39" s="1"/>
  <c r="T24" i="39"/>
  <c r="T90" i="39" s="1"/>
  <c r="H24" i="39"/>
  <c r="H90" i="39" s="1"/>
  <c r="G24" i="39"/>
  <c r="G90" i="39" s="1"/>
  <c r="T23" i="39"/>
  <c r="T89" i="39" s="1"/>
  <c r="H23" i="39"/>
  <c r="H89" i="39" s="1"/>
  <c r="G23" i="39"/>
  <c r="G89" i="39" s="1"/>
  <c r="T22" i="39"/>
  <c r="T88" i="39" s="1"/>
  <c r="H22" i="39"/>
  <c r="H88" i="39" s="1"/>
  <c r="G22" i="39"/>
  <c r="G88" i="39" s="1"/>
  <c r="V21" i="39"/>
  <c r="V33" i="39" s="1"/>
  <c r="U21" i="39"/>
  <c r="U33" i="39" s="1"/>
  <c r="S21" i="39"/>
  <c r="S33" i="39"/>
  <c r="H21" i="39"/>
  <c r="I21" i="39" s="1"/>
  <c r="I87" i="39" s="1"/>
  <c r="H87" i="39"/>
  <c r="G21" i="39"/>
  <c r="G87" i="39"/>
  <c r="C21" i="39"/>
  <c r="C22" i="39"/>
  <c r="B21" i="39"/>
  <c r="B87" i="39"/>
  <c r="AA7" i="39"/>
  <c r="B104" i="38"/>
  <c r="B103" i="38"/>
  <c r="B102" i="38"/>
  <c r="B101" i="38"/>
  <c r="B100" i="38"/>
  <c r="B99" i="38"/>
  <c r="B98" i="38"/>
  <c r="B97" i="38"/>
  <c r="B96" i="38"/>
  <c r="B95" i="38"/>
  <c r="B94" i="38"/>
  <c r="B93" i="38"/>
  <c r="B92" i="38"/>
  <c r="B91" i="38"/>
  <c r="B90" i="38"/>
  <c r="B89" i="38"/>
  <c r="B88" i="38"/>
  <c r="B75" i="38"/>
  <c r="B45" i="38"/>
  <c r="B57" i="38"/>
  <c r="B21" i="38"/>
  <c r="V7" i="38"/>
  <c r="T75" i="37"/>
  <c r="U75" i="37"/>
  <c r="V75" i="37"/>
  <c r="S75" i="37"/>
  <c r="F75" i="37"/>
  <c r="F57" i="37"/>
  <c r="F33" i="37"/>
  <c r="I22" i="39"/>
  <c r="I88" i="39" s="1"/>
  <c r="I23" i="39"/>
  <c r="I89" i="39" s="1"/>
  <c r="I24" i="39"/>
  <c r="I90" i="39" s="1"/>
  <c r="I25" i="39"/>
  <c r="I91" i="39" s="1"/>
  <c r="I26" i="39"/>
  <c r="I92" i="39" s="1"/>
  <c r="I27" i="39"/>
  <c r="I93" i="39" s="1"/>
  <c r="I28" i="39"/>
  <c r="I94" i="39" s="1"/>
  <c r="I29" i="39"/>
  <c r="I95" i="39" s="1"/>
  <c r="C23" i="39"/>
  <c r="D22" i="39"/>
  <c r="L22" i="39" s="1"/>
  <c r="I30" i="39"/>
  <c r="I96" i="39"/>
  <c r="I32" i="39"/>
  <c r="B33" i="39"/>
  <c r="B105" i="39" s="1"/>
  <c r="G33" i="39"/>
  <c r="H57" i="39"/>
  <c r="H103" i="39"/>
  <c r="I73" i="39"/>
  <c r="I103" i="39"/>
  <c r="H33" i="39"/>
  <c r="G99" i="39"/>
  <c r="G75" i="39"/>
  <c r="H101" i="39"/>
  <c r="I71" i="39"/>
  <c r="I101" i="39"/>
  <c r="H75" i="39"/>
  <c r="B87" i="38"/>
  <c r="B33" i="38"/>
  <c r="B105" i="38" s="1"/>
  <c r="R22" i="39"/>
  <c r="J22" i="39"/>
  <c r="K22" i="39"/>
  <c r="I98" i="39"/>
  <c r="C24" i="39"/>
  <c r="C25" i="39" s="1"/>
  <c r="C26" i="39" s="1"/>
  <c r="C27" i="39" s="1"/>
  <c r="C28" i="39" s="1"/>
  <c r="D28" i="39" s="1"/>
  <c r="D23" i="39"/>
  <c r="I45" i="37"/>
  <c r="H45" i="37"/>
  <c r="G45" i="37"/>
  <c r="U45" i="37"/>
  <c r="U57" i="37" s="1"/>
  <c r="V45" i="37"/>
  <c r="V57" i="37" s="1"/>
  <c r="S45" i="37"/>
  <c r="S57" i="37" s="1"/>
  <c r="U21" i="37"/>
  <c r="U33" i="37" s="1"/>
  <c r="V21" i="37"/>
  <c r="V33" i="37" s="1"/>
  <c r="S21" i="37"/>
  <c r="S33" i="37" s="1"/>
  <c r="P105" i="37"/>
  <c r="Q105" i="37"/>
  <c r="R105" i="37"/>
  <c r="V100" i="37"/>
  <c r="V101" i="37"/>
  <c r="V102" i="37"/>
  <c r="V103" i="37"/>
  <c r="V104" i="37"/>
  <c r="V99" i="37"/>
  <c r="U100" i="37"/>
  <c r="U101" i="37"/>
  <c r="U102" i="37"/>
  <c r="U103" i="37"/>
  <c r="U104" i="37"/>
  <c r="U99" i="37"/>
  <c r="T100" i="37"/>
  <c r="T101" i="37"/>
  <c r="T102" i="37"/>
  <c r="T103" i="37"/>
  <c r="T104" i="37"/>
  <c r="T99" i="37"/>
  <c r="S100" i="37"/>
  <c r="S101" i="37"/>
  <c r="S102" i="37"/>
  <c r="S103" i="37"/>
  <c r="S104" i="37"/>
  <c r="S99" i="37"/>
  <c r="F100" i="37"/>
  <c r="F101" i="37"/>
  <c r="F102" i="37"/>
  <c r="F103" i="37"/>
  <c r="F104" i="37"/>
  <c r="F99" i="37"/>
  <c r="V89" i="37"/>
  <c r="V90" i="37"/>
  <c r="V91" i="37"/>
  <c r="V92" i="37"/>
  <c r="V93" i="37"/>
  <c r="V94" i="37"/>
  <c r="V95" i="37"/>
  <c r="V96" i="37"/>
  <c r="V97" i="37"/>
  <c r="V98" i="37"/>
  <c r="V88" i="37"/>
  <c r="U89" i="37"/>
  <c r="U90" i="37"/>
  <c r="U91" i="37"/>
  <c r="U92" i="37"/>
  <c r="U93" i="37"/>
  <c r="U94" i="37"/>
  <c r="U95" i="37"/>
  <c r="U96" i="37"/>
  <c r="U97" i="37"/>
  <c r="U98" i="37"/>
  <c r="U88" i="37"/>
  <c r="U87" i="37"/>
  <c r="U105" i="37" s="1"/>
  <c r="T95" i="37"/>
  <c r="T96" i="37"/>
  <c r="T97" i="37"/>
  <c r="S89" i="37"/>
  <c r="S90" i="37"/>
  <c r="S91" i="37"/>
  <c r="S92" i="37"/>
  <c r="S93" i="37"/>
  <c r="S94" i="37"/>
  <c r="S95" i="37"/>
  <c r="S96" i="37"/>
  <c r="S97" i="37"/>
  <c r="S98" i="37"/>
  <c r="S88" i="37"/>
  <c r="F88" i="37"/>
  <c r="F89" i="37"/>
  <c r="F90" i="37"/>
  <c r="F91" i="37"/>
  <c r="F92" i="37"/>
  <c r="F93" i="37"/>
  <c r="F94" i="37"/>
  <c r="F95" i="37"/>
  <c r="F96" i="37"/>
  <c r="F97" i="37"/>
  <c r="F87" i="37"/>
  <c r="F105" i="37" s="1"/>
  <c r="I21" i="37"/>
  <c r="I33" i="37" s="1"/>
  <c r="H21" i="37"/>
  <c r="H87" i="37" s="1"/>
  <c r="G21" i="37"/>
  <c r="G87" i="37" s="1"/>
  <c r="B100" i="37"/>
  <c r="B101" i="37"/>
  <c r="B102" i="37"/>
  <c r="B103" i="37"/>
  <c r="B104" i="37"/>
  <c r="B99" i="37"/>
  <c r="B88" i="37"/>
  <c r="B89" i="37"/>
  <c r="B90" i="37"/>
  <c r="B91" i="37"/>
  <c r="B92" i="37"/>
  <c r="B93" i="37"/>
  <c r="B94" i="37"/>
  <c r="B95" i="37"/>
  <c r="B96" i="37"/>
  <c r="B97" i="37"/>
  <c r="B98" i="37"/>
  <c r="H70" i="37"/>
  <c r="I70" i="37" s="1"/>
  <c r="I100" i="37" s="1"/>
  <c r="H71" i="37"/>
  <c r="H101" i="37" s="1"/>
  <c r="H72" i="37"/>
  <c r="I72" i="37" s="1"/>
  <c r="I102" i="37" s="1"/>
  <c r="H73" i="37"/>
  <c r="H103" i="37" s="1"/>
  <c r="H74" i="37"/>
  <c r="I74" i="37" s="1"/>
  <c r="I104" i="37" s="1"/>
  <c r="I71" i="37"/>
  <c r="I101" i="37" s="1"/>
  <c r="I73" i="37"/>
  <c r="I103" i="37" s="1"/>
  <c r="I69" i="37"/>
  <c r="I99" i="37" s="1"/>
  <c r="H69" i="37"/>
  <c r="G70" i="37"/>
  <c r="G100" i="37" s="1"/>
  <c r="G71" i="37"/>
  <c r="G101" i="37" s="1"/>
  <c r="G72" i="37"/>
  <c r="G102" i="37" s="1"/>
  <c r="G73" i="37"/>
  <c r="G103" i="37" s="1"/>
  <c r="G74" i="37"/>
  <c r="G104" i="37" s="1"/>
  <c r="G69" i="37"/>
  <c r="G75" i="37" s="1"/>
  <c r="B75" i="37"/>
  <c r="G46" i="37"/>
  <c r="H46" i="37"/>
  <c r="I46" i="37"/>
  <c r="T46" i="37"/>
  <c r="G47" i="37"/>
  <c r="H47" i="37"/>
  <c r="I47" i="37"/>
  <c r="T47" i="37"/>
  <c r="G48" i="37"/>
  <c r="H48" i="37"/>
  <c r="I48" i="37"/>
  <c r="T48" i="37"/>
  <c r="G49" i="37"/>
  <c r="H49" i="37"/>
  <c r="I49" i="37"/>
  <c r="T49" i="37"/>
  <c r="G50" i="37"/>
  <c r="H50" i="37"/>
  <c r="I50" i="37"/>
  <c r="T50" i="37"/>
  <c r="G51" i="37"/>
  <c r="H51" i="37"/>
  <c r="I51" i="37"/>
  <c r="T51" i="37"/>
  <c r="G52" i="37"/>
  <c r="H52" i="37"/>
  <c r="I52" i="37"/>
  <c r="T52" i="37"/>
  <c r="G53" i="37"/>
  <c r="H53" i="37"/>
  <c r="I53" i="37"/>
  <c r="G54" i="37"/>
  <c r="H54" i="37"/>
  <c r="I54" i="37" s="1"/>
  <c r="G55" i="37"/>
  <c r="H55" i="37"/>
  <c r="I55" i="37"/>
  <c r="G56" i="37"/>
  <c r="G57" i="37"/>
  <c r="H56" i="37"/>
  <c r="T56" i="37"/>
  <c r="B45" i="37"/>
  <c r="B57" i="37"/>
  <c r="AA7" i="37"/>
  <c r="T32" i="37"/>
  <c r="T98" i="37" s="1"/>
  <c r="T28" i="37"/>
  <c r="T94" i="37" s="1"/>
  <c r="T27" i="37"/>
  <c r="T93" i="37" s="1"/>
  <c r="T26" i="37"/>
  <c r="T92" i="37" s="1"/>
  <c r="T25" i="37"/>
  <c r="T91" i="37" s="1"/>
  <c r="T24" i="37"/>
  <c r="T90" i="37" s="1"/>
  <c r="T23" i="37"/>
  <c r="T89" i="37" s="1"/>
  <c r="T22" i="37"/>
  <c r="T88" i="37" s="1"/>
  <c r="G23" i="37"/>
  <c r="G89" i="37" s="1"/>
  <c r="G24" i="37"/>
  <c r="G90" i="37" s="1"/>
  <c r="G25" i="37"/>
  <c r="G91" i="37" s="1"/>
  <c r="G26" i="37"/>
  <c r="G92" i="37" s="1"/>
  <c r="G27" i="37"/>
  <c r="G93" i="37" s="1"/>
  <c r="G28" i="37"/>
  <c r="G94" i="37" s="1"/>
  <c r="G29" i="37"/>
  <c r="G95" i="37" s="1"/>
  <c r="G30" i="37"/>
  <c r="G96" i="37" s="1"/>
  <c r="G31" i="37"/>
  <c r="G97" i="37" s="1"/>
  <c r="G32" i="37"/>
  <c r="G33" i="37" s="1"/>
  <c r="G22" i="37"/>
  <c r="G88" i="37" s="1"/>
  <c r="D24" i="39"/>
  <c r="R23" i="39"/>
  <c r="L23" i="39"/>
  <c r="J23" i="39"/>
  <c r="M23" i="39"/>
  <c r="K23" i="39"/>
  <c r="I56" i="37"/>
  <c r="I57" i="37"/>
  <c r="H57" i="37"/>
  <c r="G98" i="37"/>
  <c r="T45" i="37"/>
  <c r="T57" i="37" s="1"/>
  <c r="T87" i="37"/>
  <c r="T105" i="37" s="1"/>
  <c r="S87" i="37"/>
  <c r="S105" i="37" s="1"/>
  <c r="V87" i="37"/>
  <c r="V105" i="37" s="1"/>
  <c r="T21" i="37"/>
  <c r="T33" i="37" s="1"/>
  <c r="B21" i="37"/>
  <c r="H32" i="37"/>
  <c r="D25" i="39"/>
  <c r="M24" i="39"/>
  <c r="L24" i="39"/>
  <c r="K24" i="39"/>
  <c r="I32" i="37"/>
  <c r="H33" i="37"/>
  <c r="H98" i="37"/>
  <c r="C21" i="37"/>
  <c r="C22" i="37" s="1"/>
  <c r="C23" i="37" s="1"/>
  <c r="C24" i="37" s="1"/>
  <c r="C25" i="37" s="1"/>
  <c r="H31" i="37"/>
  <c r="H30" i="37"/>
  <c r="H29" i="37"/>
  <c r="H28" i="37"/>
  <c r="H27" i="37"/>
  <c r="H26" i="37"/>
  <c r="H25" i="37"/>
  <c r="H91" i="37"/>
  <c r="H24" i="37"/>
  <c r="H23" i="37"/>
  <c r="H22" i="37"/>
  <c r="D26" i="39"/>
  <c r="L25" i="39"/>
  <c r="M25" i="39"/>
  <c r="I98" i="37"/>
  <c r="I24" i="37"/>
  <c r="I90" i="37" s="1"/>
  <c r="H90" i="37"/>
  <c r="I28" i="37"/>
  <c r="I94" i="37" s="1"/>
  <c r="H94" i="37"/>
  <c r="I30" i="37"/>
  <c r="I96" i="37"/>
  <c r="H96" i="37"/>
  <c r="I29" i="37"/>
  <c r="I95" i="37" s="1"/>
  <c r="H95" i="37"/>
  <c r="D22" i="37"/>
  <c r="I25" i="37"/>
  <c r="I91" i="37"/>
  <c r="J31" i="34"/>
  <c r="B23" i="34"/>
  <c r="D27" i="39"/>
  <c r="M26" i="39"/>
  <c r="R26" i="39"/>
  <c r="J26" i="39"/>
  <c r="L22" i="37"/>
  <c r="D23" i="37"/>
  <c r="AY39" i="34"/>
  <c r="AY40" i="34"/>
  <c r="AY41" i="34"/>
  <c r="AY42" i="34"/>
  <c r="AY43" i="34"/>
  <c r="C29" i="39"/>
  <c r="K27" i="39"/>
  <c r="L27" i="39"/>
  <c r="L23" i="37"/>
  <c r="K23" i="37"/>
  <c r="D24" i="37"/>
  <c r="K25" i="34"/>
  <c r="AK34" i="34"/>
  <c r="AK30" i="34"/>
  <c r="AK29" i="34"/>
  <c r="AK28" i="34"/>
  <c r="AK27" i="34"/>
  <c r="AK26" i="34"/>
  <c r="AK25" i="34"/>
  <c r="AK24" i="34"/>
  <c r="R28" i="39"/>
  <c r="J28" i="39"/>
  <c r="K28" i="39"/>
  <c r="C30" i="39"/>
  <c r="D29" i="39"/>
  <c r="R22" i="37"/>
  <c r="L24" i="37"/>
  <c r="J24" i="37"/>
  <c r="K24" i="37"/>
  <c r="M24" i="37"/>
  <c r="C26" i="37"/>
  <c r="D25" i="37"/>
  <c r="BJ135" i="36"/>
  <c r="BI135" i="36"/>
  <c r="BH135" i="36"/>
  <c r="BG135" i="36"/>
  <c r="BF135" i="36"/>
  <c r="BE135" i="36"/>
  <c r="BD135" i="36"/>
  <c r="BC135" i="36"/>
  <c r="BB135" i="36"/>
  <c r="BA135" i="36"/>
  <c r="AZ135" i="36"/>
  <c r="AY135" i="36"/>
  <c r="AX135" i="36"/>
  <c r="AW135" i="36"/>
  <c r="AU135" i="36"/>
  <c r="AT135" i="36"/>
  <c r="AS135" i="36"/>
  <c r="AR135" i="36"/>
  <c r="AP135" i="36"/>
  <c r="AN135" i="36"/>
  <c r="AM135" i="36"/>
  <c r="AL135" i="36"/>
  <c r="AK135" i="36"/>
  <c r="AJ135" i="36"/>
  <c r="AI135" i="36"/>
  <c r="AH135" i="36"/>
  <c r="AG135" i="36"/>
  <c r="AE135" i="36"/>
  <c r="AD135" i="36"/>
  <c r="AC135" i="36"/>
  <c r="Y135" i="36"/>
  <c r="W135" i="36"/>
  <c r="V135" i="36"/>
  <c r="U135" i="36"/>
  <c r="T135" i="36"/>
  <c r="N135" i="36"/>
  <c r="M135" i="36"/>
  <c r="L135" i="36"/>
  <c r="K135" i="36"/>
  <c r="J135" i="36"/>
  <c r="I135" i="36"/>
  <c r="H135" i="36"/>
  <c r="G135" i="36"/>
  <c r="F135" i="36"/>
  <c r="E135" i="36"/>
  <c r="D135" i="36"/>
  <c r="B135" i="36"/>
  <c r="BJ134" i="36"/>
  <c r="BI134" i="36"/>
  <c r="BH134" i="36"/>
  <c r="BG134" i="36"/>
  <c r="BF134" i="36"/>
  <c r="BE134" i="36"/>
  <c r="BD134" i="36"/>
  <c r="BC134" i="36"/>
  <c r="BB134" i="36"/>
  <c r="BA134" i="36"/>
  <c r="AZ134" i="36"/>
  <c r="AY134" i="36"/>
  <c r="AX134" i="36"/>
  <c r="AW134" i="36"/>
  <c r="AU134" i="36"/>
  <c r="AT134" i="36"/>
  <c r="AS134" i="36"/>
  <c r="AR134" i="36"/>
  <c r="AP134" i="36"/>
  <c r="AN134" i="36"/>
  <c r="AM134" i="36"/>
  <c r="AL134" i="36"/>
  <c r="AK134" i="36"/>
  <c r="AJ134" i="36"/>
  <c r="AI134" i="36"/>
  <c r="AH134" i="36"/>
  <c r="AG134" i="36"/>
  <c r="AE134" i="36"/>
  <c r="AD134" i="36"/>
  <c r="AC134" i="36"/>
  <c r="Y134" i="36"/>
  <c r="W134" i="36"/>
  <c r="V134" i="36"/>
  <c r="U134" i="36"/>
  <c r="T134" i="36"/>
  <c r="N134" i="36"/>
  <c r="M134" i="36"/>
  <c r="L134" i="36"/>
  <c r="K134" i="36"/>
  <c r="J134" i="36"/>
  <c r="I134" i="36"/>
  <c r="H134" i="36"/>
  <c r="G134" i="36"/>
  <c r="F134" i="36"/>
  <c r="E134" i="36"/>
  <c r="D134" i="36"/>
  <c r="B134" i="36"/>
  <c r="BJ133" i="36"/>
  <c r="BI133" i="36"/>
  <c r="BH133" i="36"/>
  <c r="BG133" i="36"/>
  <c r="BF133" i="36"/>
  <c r="BE133" i="36"/>
  <c r="BD133" i="36"/>
  <c r="BC133" i="36"/>
  <c r="BB133" i="36"/>
  <c r="BA133" i="36"/>
  <c r="AZ133" i="36"/>
  <c r="AY133" i="36"/>
  <c r="AX133" i="36"/>
  <c r="AW133" i="36"/>
  <c r="AU133" i="36"/>
  <c r="AT133" i="36"/>
  <c r="AS133" i="36"/>
  <c r="AR133" i="36"/>
  <c r="AP133" i="36"/>
  <c r="AN133" i="36"/>
  <c r="AM133" i="36"/>
  <c r="AL133" i="36"/>
  <c r="AK133" i="36"/>
  <c r="AJ133" i="36"/>
  <c r="AI133" i="36"/>
  <c r="AH133" i="36"/>
  <c r="AG133" i="36"/>
  <c r="AE133" i="36"/>
  <c r="AD133" i="36"/>
  <c r="AC133" i="36"/>
  <c r="Y133" i="36"/>
  <c r="W133" i="36"/>
  <c r="V133" i="36"/>
  <c r="U133" i="36"/>
  <c r="T133" i="36"/>
  <c r="N133" i="36"/>
  <c r="M133" i="36"/>
  <c r="L133" i="36"/>
  <c r="K133" i="36"/>
  <c r="J133" i="36"/>
  <c r="I133" i="36"/>
  <c r="H133" i="36"/>
  <c r="G133" i="36"/>
  <c r="F133" i="36"/>
  <c r="E133" i="36"/>
  <c r="D133" i="36"/>
  <c r="C133" i="36"/>
  <c r="C134" i="36"/>
  <c r="C135" i="36" s="1"/>
  <c r="B133" i="36"/>
  <c r="BJ132" i="36"/>
  <c r="BI132" i="36"/>
  <c r="BH132" i="36"/>
  <c r="BG132" i="36"/>
  <c r="BF132" i="36"/>
  <c r="BE132" i="36"/>
  <c r="BD132" i="36"/>
  <c r="BC132" i="36"/>
  <c r="BB132" i="36"/>
  <c r="BA132" i="36"/>
  <c r="AZ132" i="36"/>
  <c r="AY132" i="36"/>
  <c r="AX132" i="36"/>
  <c r="AW132" i="36"/>
  <c r="AU132" i="36"/>
  <c r="AT132" i="36"/>
  <c r="AS132" i="36"/>
  <c r="AR132" i="36"/>
  <c r="AP132" i="36"/>
  <c r="AN132" i="36"/>
  <c r="AM132" i="36"/>
  <c r="AL132" i="36"/>
  <c r="AK132" i="36"/>
  <c r="AJ132" i="36"/>
  <c r="AI132" i="36"/>
  <c r="AH132" i="36"/>
  <c r="AG132" i="36"/>
  <c r="AE132" i="36"/>
  <c r="AD132" i="36"/>
  <c r="AC132" i="36"/>
  <c r="Y132" i="36"/>
  <c r="W132" i="36"/>
  <c r="V132" i="36"/>
  <c r="U132" i="36"/>
  <c r="T132" i="36"/>
  <c r="N132" i="36"/>
  <c r="M132" i="36"/>
  <c r="L132" i="36"/>
  <c r="K132" i="36"/>
  <c r="J132" i="36"/>
  <c r="I132" i="36"/>
  <c r="H132" i="36"/>
  <c r="G132" i="36"/>
  <c r="F132" i="36"/>
  <c r="E132" i="36"/>
  <c r="D132" i="36"/>
  <c r="B132" i="36"/>
  <c r="BJ131" i="36"/>
  <c r="BI131" i="36"/>
  <c r="BH131" i="36"/>
  <c r="BG131" i="36"/>
  <c r="BF131" i="36"/>
  <c r="BE131" i="36"/>
  <c r="BD131" i="36"/>
  <c r="BC131" i="36"/>
  <c r="BB131" i="36"/>
  <c r="BA131" i="36"/>
  <c r="AZ131" i="36"/>
  <c r="AY131" i="36"/>
  <c r="AX131" i="36"/>
  <c r="AW131" i="36"/>
  <c r="AU131" i="36"/>
  <c r="AT131" i="36"/>
  <c r="AS131" i="36"/>
  <c r="AR131" i="36"/>
  <c r="AP131" i="36"/>
  <c r="AN131" i="36"/>
  <c r="AM131" i="36"/>
  <c r="AL131" i="36"/>
  <c r="AK131" i="36"/>
  <c r="AJ131" i="36"/>
  <c r="AI131" i="36"/>
  <c r="AH131" i="36"/>
  <c r="AG131" i="36"/>
  <c r="AE131" i="36"/>
  <c r="AD131" i="36"/>
  <c r="AC131" i="36"/>
  <c r="Y131" i="36"/>
  <c r="W131" i="36"/>
  <c r="V131" i="36"/>
  <c r="U131" i="36"/>
  <c r="T131" i="36"/>
  <c r="N131" i="36"/>
  <c r="M131" i="36"/>
  <c r="L131" i="36"/>
  <c r="K131" i="36"/>
  <c r="J131" i="36"/>
  <c r="I131" i="36"/>
  <c r="H131" i="36"/>
  <c r="G131" i="36"/>
  <c r="F131" i="36"/>
  <c r="E131" i="36"/>
  <c r="D131" i="36"/>
  <c r="B131" i="36"/>
  <c r="BJ130" i="36"/>
  <c r="BI130" i="36"/>
  <c r="BH130" i="36"/>
  <c r="BG130" i="36"/>
  <c r="BF130" i="36"/>
  <c r="BE130" i="36"/>
  <c r="BD130" i="36"/>
  <c r="BC130" i="36"/>
  <c r="BB130" i="36"/>
  <c r="BA130" i="36"/>
  <c r="AZ130" i="36"/>
  <c r="AY130" i="36"/>
  <c r="AX130" i="36"/>
  <c r="AW130" i="36"/>
  <c r="AU130" i="36"/>
  <c r="AT130" i="36"/>
  <c r="AS130" i="36"/>
  <c r="AR130" i="36"/>
  <c r="AP130" i="36"/>
  <c r="AN130" i="36"/>
  <c r="AM130" i="36"/>
  <c r="AL130" i="36"/>
  <c r="AK130" i="36"/>
  <c r="AJ130" i="36"/>
  <c r="AI130" i="36"/>
  <c r="AH130" i="36"/>
  <c r="AG130" i="36"/>
  <c r="AE130" i="36"/>
  <c r="AD130" i="36"/>
  <c r="AC130" i="36"/>
  <c r="Y130" i="36"/>
  <c r="W130" i="36"/>
  <c r="V130" i="36"/>
  <c r="U130" i="36"/>
  <c r="T130" i="36"/>
  <c r="N130" i="36"/>
  <c r="M130" i="36"/>
  <c r="L130" i="36"/>
  <c r="K130" i="36"/>
  <c r="J130" i="36"/>
  <c r="I130" i="36"/>
  <c r="H130" i="36"/>
  <c r="G130" i="36"/>
  <c r="F130" i="36"/>
  <c r="E130" i="36"/>
  <c r="D130" i="36"/>
  <c r="B130" i="36"/>
  <c r="BJ129" i="36"/>
  <c r="BI129" i="36"/>
  <c r="BH129" i="36"/>
  <c r="BG129" i="36"/>
  <c r="BF129" i="36"/>
  <c r="BE129" i="36"/>
  <c r="BD129" i="36"/>
  <c r="BC129" i="36"/>
  <c r="BB129" i="36"/>
  <c r="BA129" i="36"/>
  <c r="AZ129" i="36"/>
  <c r="AY129" i="36"/>
  <c r="AX129" i="36"/>
  <c r="AW129" i="36"/>
  <c r="AU129" i="36"/>
  <c r="AT129" i="36"/>
  <c r="AS129" i="36"/>
  <c r="AR129" i="36"/>
  <c r="AP129" i="36"/>
  <c r="AN129" i="36"/>
  <c r="AM129" i="36"/>
  <c r="AL129" i="36"/>
  <c r="AK129" i="36"/>
  <c r="AJ129" i="36"/>
  <c r="AI129" i="36"/>
  <c r="AH129" i="36"/>
  <c r="AG129" i="36"/>
  <c r="AE129" i="36"/>
  <c r="AD129" i="36"/>
  <c r="AC129" i="36"/>
  <c r="Y129" i="36"/>
  <c r="W129" i="36"/>
  <c r="V129" i="36"/>
  <c r="U129" i="36"/>
  <c r="T129" i="36"/>
  <c r="N129" i="36"/>
  <c r="M129" i="36"/>
  <c r="L129" i="36"/>
  <c r="K129" i="36"/>
  <c r="J129" i="36"/>
  <c r="I129" i="36"/>
  <c r="H129" i="36"/>
  <c r="G129" i="36"/>
  <c r="F129" i="36"/>
  <c r="E129" i="36"/>
  <c r="D129" i="36"/>
  <c r="B129" i="36"/>
  <c r="BJ128" i="36"/>
  <c r="BI128" i="36"/>
  <c r="BH128" i="36"/>
  <c r="BG128" i="36"/>
  <c r="BF128" i="36"/>
  <c r="BE128" i="36"/>
  <c r="BD128" i="36"/>
  <c r="BC128" i="36"/>
  <c r="BB128" i="36"/>
  <c r="BA128" i="36"/>
  <c r="AZ128" i="36"/>
  <c r="AY128" i="36"/>
  <c r="AX128" i="36"/>
  <c r="AW128" i="36"/>
  <c r="AU128" i="36"/>
  <c r="AT128" i="36"/>
  <c r="AS128" i="36"/>
  <c r="AR128" i="36"/>
  <c r="AP128" i="36"/>
  <c r="AN128" i="36"/>
  <c r="AM128" i="36"/>
  <c r="AL128" i="36"/>
  <c r="AK128" i="36"/>
  <c r="AJ128" i="36"/>
  <c r="AI128" i="36"/>
  <c r="AH128" i="36"/>
  <c r="AG128" i="36"/>
  <c r="AE128" i="36"/>
  <c r="AD128" i="36"/>
  <c r="AC128" i="36"/>
  <c r="Y128" i="36"/>
  <c r="W128" i="36"/>
  <c r="V128" i="36"/>
  <c r="U128" i="36"/>
  <c r="T128" i="36"/>
  <c r="N128" i="36"/>
  <c r="M128" i="36"/>
  <c r="L128" i="36"/>
  <c r="K128" i="36"/>
  <c r="J128" i="36"/>
  <c r="I128" i="36"/>
  <c r="H128" i="36"/>
  <c r="G128" i="36"/>
  <c r="F128" i="36"/>
  <c r="E128" i="36"/>
  <c r="D128" i="36"/>
  <c r="B128" i="36"/>
  <c r="AM127" i="36"/>
  <c r="AL127" i="36"/>
  <c r="AJ127" i="36"/>
  <c r="F127" i="36"/>
  <c r="B127" i="36"/>
  <c r="AM126" i="36"/>
  <c r="AL126" i="36"/>
  <c r="AJ126" i="36"/>
  <c r="W126" i="36"/>
  <c r="V126" i="36"/>
  <c r="K126" i="36"/>
  <c r="G126" i="36"/>
  <c r="F126" i="36"/>
  <c r="B126" i="36"/>
  <c r="AM125" i="36"/>
  <c r="AL125" i="36"/>
  <c r="AJ125" i="36"/>
  <c r="W125" i="36"/>
  <c r="V125" i="36"/>
  <c r="L125" i="36"/>
  <c r="K125" i="36"/>
  <c r="G125" i="36"/>
  <c r="F125" i="36"/>
  <c r="B125" i="36"/>
  <c r="AM124" i="36"/>
  <c r="AL124" i="36"/>
  <c r="AJ124" i="36"/>
  <c r="F124" i="36"/>
  <c r="B124" i="36"/>
  <c r="AM123" i="36"/>
  <c r="AL123" i="36"/>
  <c r="AJ123" i="36"/>
  <c r="F123" i="36"/>
  <c r="B123" i="36"/>
  <c r="AM122" i="36"/>
  <c r="AL122" i="36"/>
  <c r="AJ122" i="36"/>
  <c r="F122" i="36"/>
  <c r="B122" i="36"/>
  <c r="AM121" i="36"/>
  <c r="AL121" i="36"/>
  <c r="AJ121" i="36"/>
  <c r="F121" i="36"/>
  <c r="B121" i="36"/>
  <c r="AM120" i="36"/>
  <c r="AL120" i="36"/>
  <c r="AJ120" i="36"/>
  <c r="F120" i="36"/>
  <c r="B120" i="36"/>
  <c r="AM119" i="36"/>
  <c r="AL119" i="36"/>
  <c r="AJ119" i="36"/>
  <c r="F119" i="36"/>
  <c r="B119" i="36"/>
  <c r="AM118" i="36"/>
  <c r="AL118" i="36"/>
  <c r="AJ118" i="36"/>
  <c r="H118" i="36"/>
  <c r="F118" i="36"/>
  <c r="B118" i="36"/>
  <c r="AH117" i="36"/>
  <c r="AG117" i="36"/>
  <c r="AE117" i="36"/>
  <c r="AD117" i="36"/>
  <c r="AC117" i="36"/>
  <c r="N117" i="36"/>
  <c r="M117" i="36"/>
  <c r="K117" i="36"/>
  <c r="J117" i="36"/>
  <c r="I117" i="36"/>
  <c r="H117" i="36"/>
  <c r="F117" i="36"/>
  <c r="E117" i="36"/>
  <c r="C117" i="36"/>
  <c r="C118" i="36" s="1"/>
  <c r="C119" i="36" s="1"/>
  <c r="C120" i="36" s="1"/>
  <c r="C121" i="36" s="1"/>
  <c r="C122" i="36" s="1"/>
  <c r="C123" i="36" s="1"/>
  <c r="C124" i="36" s="1"/>
  <c r="C125" i="36" s="1"/>
  <c r="C126" i="36" s="1"/>
  <c r="C127" i="36" s="1"/>
  <c r="C128" i="36" s="1"/>
  <c r="C129" i="36" s="1"/>
  <c r="C130" i="36" s="1"/>
  <c r="C131" i="36" s="1"/>
  <c r="AZ93" i="36"/>
  <c r="AZ127" i="36" s="1"/>
  <c r="AY93" i="36"/>
  <c r="AY127" i="36" s="1"/>
  <c r="AW93" i="36"/>
  <c r="AW127" i="36" s="1"/>
  <c r="AK93" i="36"/>
  <c r="AK127" i="36" s="1"/>
  <c r="K93" i="36"/>
  <c r="H93" i="36"/>
  <c r="H127" i="36"/>
  <c r="G93" i="36"/>
  <c r="G127" i="36"/>
  <c r="AZ92" i="36"/>
  <c r="AZ126" i="36"/>
  <c r="AY92" i="36"/>
  <c r="AY126" i="36"/>
  <c r="AW92" i="36"/>
  <c r="AW126" i="36" s="1"/>
  <c r="AK92" i="36"/>
  <c r="AK126" i="36" s="1"/>
  <c r="L92" i="36"/>
  <c r="L126" i="36" s="1"/>
  <c r="I92" i="36"/>
  <c r="I126" i="36" s="1"/>
  <c r="H92" i="36"/>
  <c r="H126" i="36" s="1"/>
  <c r="AZ91" i="36"/>
  <c r="AZ125" i="36" s="1"/>
  <c r="AY91" i="36"/>
  <c r="AY125" i="36" s="1"/>
  <c r="AW91" i="36"/>
  <c r="AK91" i="36"/>
  <c r="AK125" i="36" s="1"/>
  <c r="I91" i="36"/>
  <c r="H91" i="36"/>
  <c r="H125" i="36"/>
  <c r="AZ90" i="36"/>
  <c r="AY90" i="36"/>
  <c r="AW90" i="36"/>
  <c r="AK90" i="36"/>
  <c r="AX90" i="36" s="1"/>
  <c r="AU90" i="36" s="1"/>
  <c r="AU124" i="36" s="1"/>
  <c r="K90" i="36"/>
  <c r="L90" i="36" s="1"/>
  <c r="H90" i="36"/>
  <c r="M90" i="36" s="1"/>
  <c r="G90" i="36"/>
  <c r="I90" i="36" s="1"/>
  <c r="AZ89" i="36"/>
  <c r="AY89" i="36"/>
  <c r="AW89" i="36"/>
  <c r="AK89" i="36"/>
  <c r="AX89" i="36" s="1"/>
  <c r="AU89" i="36" s="1"/>
  <c r="AU123" i="36" s="1"/>
  <c r="K89" i="36"/>
  <c r="L89" i="36" s="1"/>
  <c r="H89" i="36"/>
  <c r="M89" i="36"/>
  <c r="G89" i="36"/>
  <c r="I89" i="36"/>
  <c r="I123" i="36" s="1"/>
  <c r="AZ88" i="36"/>
  <c r="AY88" i="36"/>
  <c r="AW88" i="36"/>
  <c r="AK88" i="36"/>
  <c r="AX88" i="36" s="1"/>
  <c r="AU88" i="36" s="1"/>
  <c r="AU122" i="36" s="1"/>
  <c r="K88" i="36"/>
  <c r="L88" i="36" s="1"/>
  <c r="H88" i="36"/>
  <c r="M88" i="36" s="1"/>
  <c r="G88" i="36"/>
  <c r="I88" i="36" s="1"/>
  <c r="AZ87" i="36"/>
  <c r="AY87" i="36"/>
  <c r="AW87" i="36"/>
  <c r="AK87" i="36"/>
  <c r="AX87" i="36" s="1"/>
  <c r="AU87" i="36" s="1"/>
  <c r="AU121" i="36" s="1"/>
  <c r="K87" i="36"/>
  <c r="L87" i="36"/>
  <c r="H87" i="36"/>
  <c r="M87" i="36"/>
  <c r="G87" i="36"/>
  <c r="I87" i="36"/>
  <c r="AZ86" i="36"/>
  <c r="AY86" i="36"/>
  <c r="AW86" i="36"/>
  <c r="AK86" i="36"/>
  <c r="AX86" i="36" s="1"/>
  <c r="AU86" i="36" s="1"/>
  <c r="AU120" i="36" s="1"/>
  <c r="L86" i="36"/>
  <c r="K86" i="36"/>
  <c r="H86" i="36"/>
  <c r="M86" i="36" s="1"/>
  <c r="G86" i="36"/>
  <c r="I86" i="36" s="1"/>
  <c r="AZ85" i="36"/>
  <c r="AY85" i="36"/>
  <c r="AW85" i="36"/>
  <c r="AK85" i="36"/>
  <c r="AX85" i="36" s="1"/>
  <c r="AU85" i="36" s="1"/>
  <c r="AU119" i="36" s="1"/>
  <c r="K85" i="36"/>
  <c r="L85" i="36"/>
  <c r="H85" i="36"/>
  <c r="M85" i="36"/>
  <c r="G85" i="36"/>
  <c r="I85" i="36" s="1"/>
  <c r="BJ84" i="36"/>
  <c r="BJ118" i="36" s="1"/>
  <c r="BI84" i="36"/>
  <c r="BI118" i="36" s="1"/>
  <c r="BG84" i="36"/>
  <c r="BG118" i="36" s="1"/>
  <c r="BE84" i="36"/>
  <c r="BE118" i="36" s="1"/>
  <c r="BD84" i="36"/>
  <c r="BD118" i="36" s="1"/>
  <c r="BB84" i="36"/>
  <c r="BB118" i="36" s="1"/>
  <c r="AZ84" i="36"/>
  <c r="AY84" i="36"/>
  <c r="AW84" i="36"/>
  <c r="AK84" i="36"/>
  <c r="BH84" i="36"/>
  <c r="K84" i="36"/>
  <c r="L84" i="36" s="1"/>
  <c r="U84" i="36" s="1"/>
  <c r="X84" i="36" s="1"/>
  <c r="J84" i="36" s="1"/>
  <c r="H84" i="36"/>
  <c r="M84" i="36"/>
  <c r="G84" i="36"/>
  <c r="I84" i="36"/>
  <c r="C84" i="36"/>
  <c r="B83" i="36"/>
  <c r="B102" i="36" s="1"/>
  <c r="B136" i="36" s="1"/>
  <c r="AW62" i="36"/>
  <c r="AP62" i="36"/>
  <c r="AW61" i="36"/>
  <c r="AP61" i="36"/>
  <c r="AW60" i="36"/>
  <c r="AP60" i="36"/>
  <c r="BE59" i="36"/>
  <c r="BD59" i="36"/>
  <c r="BB59" i="36"/>
  <c r="AZ59" i="36"/>
  <c r="AY59" i="36"/>
  <c r="AW59" i="36"/>
  <c r="AT59" i="36"/>
  <c r="AS59" i="36"/>
  <c r="AP59" i="36"/>
  <c r="AK59" i="36"/>
  <c r="BC59" i="36" s="1"/>
  <c r="AK58" i="36"/>
  <c r="K58" i="36"/>
  <c r="L58" i="36" s="1"/>
  <c r="H58" i="36"/>
  <c r="M58" i="36" s="1"/>
  <c r="G58" i="36"/>
  <c r="I58" i="36"/>
  <c r="N58" i="36" s="1"/>
  <c r="AK57" i="36"/>
  <c r="L57" i="36"/>
  <c r="I57" i="36"/>
  <c r="N57" i="36" s="1"/>
  <c r="H57" i="36"/>
  <c r="M57" i="36" s="1"/>
  <c r="AK56" i="36"/>
  <c r="I56" i="36"/>
  <c r="N56" i="36" s="1"/>
  <c r="H56" i="36"/>
  <c r="M56" i="36" s="1"/>
  <c r="AK55" i="36"/>
  <c r="K55" i="36"/>
  <c r="L55" i="36" s="1"/>
  <c r="H55" i="36"/>
  <c r="M55" i="36" s="1"/>
  <c r="G55" i="36"/>
  <c r="I55" i="36"/>
  <c r="N55" i="36" s="1"/>
  <c r="AK54" i="36"/>
  <c r="K54" i="36"/>
  <c r="L54" i="36" s="1"/>
  <c r="H54" i="36"/>
  <c r="M54" i="36"/>
  <c r="G54" i="36"/>
  <c r="I54" i="36" s="1"/>
  <c r="N54" i="36" s="1"/>
  <c r="AK53" i="36"/>
  <c r="K53" i="36"/>
  <c r="L53" i="36" s="1"/>
  <c r="H53" i="36"/>
  <c r="M53" i="36" s="1"/>
  <c r="G53" i="36"/>
  <c r="I53" i="36"/>
  <c r="N53" i="36" s="1"/>
  <c r="AK52" i="36"/>
  <c r="K52" i="36"/>
  <c r="L52" i="36" s="1"/>
  <c r="H52" i="36"/>
  <c r="M52" i="36"/>
  <c r="G52" i="36"/>
  <c r="I52" i="36"/>
  <c r="N52" i="36" s="1"/>
  <c r="AK51" i="36"/>
  <c r="K51" i="36"/>
  <c r="L51" i="36" s="1"/>
  <c r="H51" i="36"/>
  <c r="M51" i="36" s="1"/>
  <c r="G51" i="36"/>
  <c r="I51" i="36"/>
  <c r="N51" i="36" s="1"/>
  <c r="AK50" i="36"/>
  <c r="K50" i="36"/>
  <c r="L50" i="36" s="1"/>
  <c r="H50" i="36"/>
  <c r="M50" i="36"/>
  <c r="G50" i="36"/>
  <c r="I50" i="36"/>
  <c r="N50" i="36" s="1"/>
  <c r="AK49" i="36"/>
  <c r="K49" i="36"/>
  <c r="L49" i="36" s="1"/>
  <c r="H49" i="36"/>
  <c r="M49" i="36" s="1"/>
  <c r="G49" i="36"/>
  <c r="I49" i="36"/>
  <c r="N49" i="36" s="1"/>
  <c r="C48" i="36"/>
  <c r="C49" i="36" s="1"/>
  <c r="B48" i="36"/>
  <c r="B67" i="36" s="1"/>
  <c r="AO34" i="36"/>
  <c r="AO33" i="36"/>
  <c r="AO32" i="36"/>
  <c r="AO31" i="36"/>
  <c r="AW30" i="36"/>
  <c r="AP30" i="36"/>
  <c r="AO30" i="36"/>
  <c r="AW29" i="36"/>
  <c r="AP29" i="36"/>
  <c r="AO29" i="36"/>
  <c r="AW28" i="36"/>
  <c r="AP28" i="36"/>
  <c r="AO28" i="36"/>
  <c r="BE27" i="36"/>
  <c r="BD27" i="36"/>
  <c r="BB27" i="36"/>
  <c r="AZ27" i="36"/>
  <c r="AY27" i="36"/>
  <c r="AW27" i="36"/>
  <c r="AT27" i="36"/>
  <c r="AS27" i="36"/>
  <c r="AP27" i="36"/>
  <c r="AK27" i="36"/>
  <c r="BC27" i="36" s="1"/>
  <c r="AK26" i="36"/>
  <c r="K26" i="36"/>
  <c r="L26" i="36" s="1"/>
  <c r="H26" i="36"/>
  <c r="M26" i="36"/>
  <c r="G26" i="36"/>
  <c r="I26" i="36"/>
  <c r="N26" i="36" s="1"/>
  <c r="AK25" i="36"/>
  <c r="L25" i="36"/>
  <c r="I25" i="36"/>
  <c r="N25" i="36" s="1"/>
  <c r="H25" i="36"/>
  <c r="M25" i="36" s="1"/>
  <c r="AK24" i="36"/>
  <c r="I24" i="36"/>
  <c r="N24" i="36" s="1"/>
  <c r="H24" i="36"/>
  <c r="M24" i="36"/>
  <c r="AK23" i="36"/>
  <c r="AK124" i="36"/>
  <c r="K23" i="36"/>
  <c r="L23" i="36" s="1"/>
  <c r="L124" i="36" s="1"/>
  <c r="K124" i="36"/>
  <c r="H23" i="36"/>
  <c r="M23" i="36"/>
  <c r="M124" i="36" s="1"/>
  <c r="G23" i="36"/>
  <c r="G124" i="36" s="1"/>
  <c r="AK22" i="36"/>
  <c r="AK123" i="36" s="1"/>
  <c r="M22" i="36"/>
  <c r="M123" i="36" s="1"/>
  <c r="K22" i="36"/>
  <c r="H22" i="36"/>
  <c r="H124" i="36"/>
  <c r="G22" i="36"/>
  <c r="G123" i="36"/>
  <c r="AK21" i="36"/>
  <c r="AK122" i="36"/>
  <c r="K21" i="36"/>
  <c r="L21" i="36" s="1"/>
  <c r="L122" i="36" s="1"/>
  <c r="K122" i="36"/>
  <c r="H21" i="36"/>
  <c r="G21" i="36"/>
  <c r="G122" i="36" s="1"/>
  <c r="AK20" i="36"/>
  <c r="AK121" i="36" s="1"/>
  <c r="K20" i="36"/>
  <c r="H20" i="36"/>
  <c r="M20" i="36" s="1"/>
  <c r="M121" i="36" s="1"/>
  <c r="H122" i="36"/>
  <c r="G20" i="36"/>
  <c r="G121" i="36"/>
  <c r="AK19" i="36"/>
  <c r="AK120" i="36" s="1"/>
  <c r="K19" i="36"/>
  <c r="K120" i="36"/>
  <c r="H19" i="36"/>
  <c r="M19" i="36" s="1"/>
  <c r="M120" i="36" s="1"/>
  <c r="H121" i="36"/>
  <c r="G19" i="36"/>
  <c r="G120" i="36"/>
  <c r="AK18" i="36"/>
  <c r="AK119" i="36" s="1"/>
  <c r="K18" i="36"/>
  <c r="L18" i="36" s="1"/>
  <c r="L119" i="36" s="1"/>
  <c r="H18" i="36"/>
  <c r="H120" i="36" s="1"/>
  <c r="G18" i="36"/>
  <c r="G119" i="36" s="1"/>
  <c r="AK17" i="36"/>
  <c r="AK118" i="36" s="1"/>
  <c r="K17" i="36"/>
  <c r="K118" i="36" s="1"/>
  <c r="H17" i="36"/>
  <c r="M17" i="36" s="1"/>
  <c r="M118" i="36" s="1"/>
  <c r="G17" i="36"/>
  <c r="G118" i="36" s="1"/>
  <c r="C16" i="36"/>
  <c r="C17" i="36" s="1"/>
  <c r="B16" i="36"/>
  <c r="BP2" i="36"/>
  <c r="AO28" i="30"/>
  <c r="AO29" i="30"/>
  <c r="AO30" i="30"/>
  <c r="AO31" i="30"/>
  <c r="AO32" i="30"/>
  <c r="AO33" i="30"/>
  <c r="AO34" i="30"/>
  <c r="H24" i="32"/>
  <c r="H25" i="32"/>
  <c r="G24" i="32"/>
  <c r="I24" i="32" s="1"/>
  <c r="N24" i="32" s="1"/>
  <c r="G25" i="32"/>
  <c r="I25" i="32" s="1"/>
  <c r="N25" i="32" s="1"/>
  <c r="C16" i="32"/>
  <c r="K29" i="39"/>
  <c r="R29" i="39"/>
  <c r="L29" i="39"/>
  <c r="J29" i="39"/>
  <c r="M29" i="39"/>
  <c r="C31" i="39"/>
  <c r="D30" i="39"/>
  <c r="M91" i="36"/>
  <c r="M125" i="36"/>
  <c r="M93" i="36"/>
  <c r="M127" i="36"/>
  <c r="N24" i="37"/>
  <c r="E24" i="37" s="1"/>
  <c r="R23" i="37"/>
  <c r="M25" i="37"/>
  <c r="K25" i="37"/>
  <c r="L25" i="37"/>
  <c r="J25" i="37"/>
  <c r="C27" i="37"/>
  <c r="D26" i="37"/>
  <c r="B117" i="36"/>
  <c r="B35" i="36"/>
  <c r="I19" i="36"/>
  <c r="N19" i="36"/>
  <c r="N120" i="36" s="1"/>
  <c r="K121" i="36"/>
  <c r="L20" i="36"/>
  <c r="L121" i="36"/>
  <c r="L17" i="36"/>
  <c r="L118" i="36"/>
  <c r="I18" i="36"/>
  <c r="N18" i="36"/>
  <c r="N119" i="36" s="1"/>
  <c r="M18" i="36"/>
  <c r="M119" i="36" s="1"/>
  <c r="L19" i="36"/>
  <c r="L120" i="36" s="1"/>
  <c r="I20" i="36"/>
  <c r="N20" i="36" s="1"/>
  <c r="N121" i="36" s="1"/>
  <c r="H123" i="36"/>
  <c r="M21" i="36"/>
  <c r="M122" i="36" s="1"/>
  <c r="K123" i="36"/>
  <c r="L22" i="36"/>
  <c r="L123" i="36"/>
  <c r="I17" i="36"/>
  <c r="N17" i="36"/>
  <c r="N118" i="36" s="1"/>
  <c r="I22" i="36"/>
  <c r="N22" i="36" s="1"/>
  <c r="N123" i="36" s="1"/>
  <c r="I21" i="36"/>
  <c r="N21" i="36"/>
  <c r="N122" i="36" s="1"/>
  <c r="I23" i="36"/>
  <c r="N23" i="36" s="1"/>
  <c r="N124" i="36" s="1"/>
  <c r="AR27" i="36"/>
  <c r="AN27" i="36"/>
  <c r="AO27" i="36" s="1"/>
  <c r="AX27" i="36"/>
  <c r="I118" i="36"/>
  <c r="N84" i="36"/>
  <c r="BH118" i="36"/>
  <c r="BF84" i="36"/>
  <c r="BF118" i="36" s="1"/>
  <c r="I121" i="36"/>
  <c r="N87" i="36"/>
  <c r="D84" i="36"/>
  <c r="BC84" i="36"/>
  <c r="BC118" i="36"/>
  <c r="N89" i="36"/>
  <c r="I125" i="36"/>
  <c r="N91" i="36"/>
  <c r="N125" i="36"/>
  <c r="N92" i="36"/>
  <c r="N126" i="36"/>
  <c r="AX92" i="36"/>
  <c r="K127" i="36"/>
  <c r="L93" i="36"/>
  <c r="L127" i="36"/>
  <c r="AX84" i="36"/>
  <c r="AU84" i="36"/>
  <c r="AU118" i="36" s="1"/>
  <c r="AW125" i="36"/>
  <c r="I93" i="36"/>
  <c r="AX91" i="36"/>
  <c r="AX125" i="36" s="1"/>
  <c r="M92" i="36"/>
  <c r="M126" i="36" s="1"/>
  <c r="AX93" i="36"/>
  <c r="AX127" i="36" s="1"/>
  <c r="C23" i="34"/>
  <c r="C24" i="34" s="1"/>
  <c r="G24" i="34"/>
  <c r="H24" i="34"/>
  <c r="I24" i="34"/>
  <c r="N24" i="34" s="1"/>
  <c r="K24" i="34"/>
  <c r="L24" i="34" s="1"/>
  <c r="M24" i="34"/>
  <c r="G25" i="34"/>
  <c r="M25" i="34"/>
  <c r="N25" i="34"/>
  <c r="L25" i="34"/>
  <c r="H26" i="34"/>
  <c r="I26" i="34"/>
  <c r="N26" i="34" s="1"/>
  <c r="K26" i="34"/>
  <c r="L26" i="34" s="1"/>
  <c r="M26" i="34"/>
  <c r="G27" i="34"/>
  <c r="H27" i="34"/>
  <c r="M27" i="34" s="1"/>
  <c r="I27" i="34"/>
  <c r="N27" i="34" s="1"/>
  <c r="K27" i="34"/>
  <c r="L27" i="34" s="1"/>
  <c r="G28" i="34"/>
  <c r="I28" i="34" s="1"/>
  <c r="N28" i="34" s="1"/>
  <c r="H28" i="34"/>
  <c r="M28" i="34"/>
  <c r="K28" i="34"/>
  <c r="L28" i="34"/>
  <c r="M29" i="34"/>
  <c r="N29" i="34"/>
  <c r="K29" i="34"/>
  <c r="L29" i="34"/>
  <c r="G30" i="34"/>
  <c r="H30" i="34"/>
  <c r="M30" i="34" s="1"/>
  <c r="I30" i="34"/>
  <c r="N30" i="34" s="1"/>
  <c r="K30" i="34"/>
  <c r="L30" i="34"/>
  <c r="H31" i="34"/>
  <c r="I31" i="34"/>
  <c r="H33" i="34"/>
  <c r="I33" i="34"/>
  <c r="G34" i="34"/>
  <c r="H34" i="34"/>
  <c r="M34" i="34"/>
  <c r="I34" i="34"/>
  <c r="N34" i="34"/>
  <c r="K34" i="34"/>
  <c r="L34" i="34"/>
  <c r="AK35" i="34"/>
  <c r="AP35" i="34" s="1"/>
  <c r="AN35" i="34" s="1"/>
  <c r="AO35" i="34"/>
  <c r="AQ35" i="34"/>
  <c r="AR35" i="34"/>
  <c r="AO36" i="34"/>
  <c r="AO37" i="34"/>
  <c r="AO38" i="34"/>
  <c r="B43" i="34"/>
  <c r="BG142" i="35"/>
  <c r="BF142" i="35"/>
  <c r="BE142" i="35"/>
  <c r="BD142" i="35"/>
  <c r="BC142" i="35"/>
  <c r="BB142" i="35"/>
  <c r="BA142" i="35"/>
  <c r="AZ142" i="35"/>
  <c r="AY142" i="35"/>
  <c r="AX142" i="35"/>
  <c r="BG141" i="35"/>
  <c r="BF141" i="35"/>
  <c r="BE141" i="35"/>
  <c r="BD141" i="35"/>
  <c r="BC141" i="35"/>
  <c r="BB141" i="35"/>
  <c r="BA141" i="35"/>
  <c r="AZ141" i="35"/>
  <c r="AY141" i="35"/>
  <c r="AX141" i="35"/>
  <c r="BG140" i="35"/>
  <c r="BF140" i="35"/>
  <c r="BE140" i="35"/>
  <c r="BD140" i="35"/>
  <c r="BC140" i="35"/>
  <c r="BB140" i="35"/>
  <c r="BA140" i="35"/>
  <c r="AZ140" i="35"/>
  <c r="AY140" i="35"/>
  <c r="AX140" i="35"/>
  <c r="BG139" i="35"/>
  <c r="BF139" i="35"/>
  <c r="BE139" i="35"/>
  <c r="BD139" i="35"/>
  <c r="BC139" i="35"/>
  <c r="BB139" i="35"/>
  <c r="BA139" i="35"/>
  <c r="AZ139" i="35"/>
  <c r="AY139" i="35"/>
  <c r="AX139" i="35"/>
  <c r="BG138" i="35"/>
  <c r="BF138" i="35"/>
  <c r="BE138" i="35"/>
  <c r="BD138" i="35"/>
  <c r="BC138" i="35"/>
  <c r="BB138" i="35"/>
  <c r="BA138" i="35"/>
  <c r="AZ138" i="35"/>
  <c r="AY138" i="35"/>
  <c r="AX138" i="35"/>
  <c r="BG137" i="35"/>
  <c r="BF137" i="35"/>
  <c r="BE137" i="35"/>
  <c r="BD137" i="35"/>
  <c r="BC137" i="35"/>
  <c r="BB137" i="35"/>
  <c r="BA137" i="35"/>
  <c r="AZ137" i="35"/>
  <c r="AY137" i="35"/>
  <c r="AX137" i="35"/>
  <c r="BG136" i="35"/>
  <c r="BF136" i="35"/>
  <c r="BE136" i="35"/>
  <c r="BD136" i="35"/>
  <c r="BC136" i="35"/>
  <c r="BB136" i="35"/>
  <c r="BA136" i="35"/>
  <c r="AZ136" i="35"/>
  <c r="AY136" i="35"/>
  <c r="AX136" i="35"/>
  <c r="BG135" i="35"/>
  <c r="BF135" i="35"/>
  <c r="BE135" i="35"/>
  <c r="BD135" i="35"/>
  <c r="BC135" i="35"/>
  <c r="BB135" i="35"/>
  <c r="BA135" i="35"/>
  <c r="AZ135" i="35"/>
  <c r="AY135" i="35"/>
  <c r="AX135" i="35"/>
  <c r="BG100" i="35"/>
  <c r="BG134" i="35" s="1"/>
  <c r="BF100" i="35"/>
  <c r="BF134" i="35" s="1"/>
  <c r="BE100" i="35"/>
  <c r="BE134" i="35" s="1"/>
  <c r="BD100" i="35"/>
  <c r="BD134" i="35" s="1"/>
  <c r="BC100" i="35"/>
  <c r="BC134" i="35" s="1"/>
  <c r="BB100" i="35"/>
  <c r="BB134" i="35" s="1"/>
  <c r="BA100" i="35"/>
  <c r="BA134" i="35" s="1"/>
  <c r="AZ100" i="35"/>
  <c r="AZ134" i="35" s="1"/>
  <c r="AY100" i="35"/>
  <c r="AY134" i="35" s="1"/>
  <c r="BG99" i="35"/>
  <c r="BG133" i="35" s="1"/>
  <c r="BF99" i="35"/>
  <c r="BF133" i="35" s="1"/>
  <c r="BE99" i="35"/>
  <c r="BE133" i="35" s="1"/>
  <c r="BD99" i="35"/>
  <c r="BD133" i="35" s="1"/>
  <c r="BC99" i="35"/>
  <c r="BC133" i="35" s="1"/>
  <c r="BB99" i="35"/>
  <c r="BB133" i="35" s="1"/>
  <c r="BA99" i="35"/>
  <c r="BA133" i="35" s="1"/>
  <c r="AZ99" i="35"/>
  <c r="AZ133" i="35" s="1"/>
  <c r="AY99" i="35"/>
  <c r="AY133" i="35" s="1"/>
  <c r="BG98" i="35"/>
  <c r="BG132" i="35" s="1"/>
  <c r="BF98" i="35"/>
  <c r="BF132" i="35" s="1"/>
  <c r="BE98" i="35"/>
  <c r="BE132" i="35" s="1"/>
  <c r="BD98" i="35"/>
  <c r="BC98" i="35" s="1"/>
  <c r="BC132" i="35" s="1"/>
  <c r="BB98" i="35"/>
  <c r="BB132" i="35"/>
  <c r="BA98" i="35"/>
  <c r="BA132" i="35"/>
  <c r="AZ98" i="35"/>
  <c r="AZ132" i="35"/>
  <c r="AY98" i="35"/>
  <c r="AY132" i="35"/>
  <c r="AX98" i="35"/>
  <c r="AX132" i="35"/>
  <c r="BG97" i="35"/>
  <c r="BG131" i="35"/>
  <c r="BF97" i="35"/>
  <c r="BF131" i="35"/>
  <c r="BE97" i="35"/>
  <c r="BE131" i="35"/>
  <c r="BD97" i="35"/>
  <c r="BC97" i="35"/>
  <c r="BC131" i="35" s="1"/>
  <c r="BB97" i="35"/>
  <c r="BB131" i="35" s="1"/>
  <c r="BA97" i="35"/>
  <c r="BA131" i="35" s="1"/>
  <c r="AZ97" i="35"/>
  <c r="AZ131" i="35" s="1"/>
  <c r="AY97" i="35"/>
  <c r="AY131" i="35" s="1"/>
  <c r="BG96" i="35"/>
  <c r="BG130" i="35" s="1"/>
  <c r="BF96" i="35"/>
  <c r="BF130" i="35" s="1"/>
  <c r="BE96" i="35"/>
  <c r="BE130" i="35" s="1"/>
  <c r="BD96" i="35"/>
  <c r="BC96" i="35" s="1"/>
  <c r="BC130" i="35" s="1"/>
  <c r="BB96" i="35"/>
  <c r="BB130" i="35"/>
  <c r="BA96" i="35"/>
  <c r="BA130" i="35"/>
  <c r="AZ96" i="35"/>
  <c r="AZ130" i="35"/>
  <c r="AY96" i="35"/>
  <c r="AY130" i="35"/>
  <c r="AX96" i="35"/>
  <c r="AX130" i="35"/>
  <c r="BG95" i="35"/>
  <c r="BG129" i="35"/>
  <c r="BF95" i="35"/>
  <c r="BF129" i="35"/>
  <c r="BE95" i="35"/>
  <c r="BE129" i="35"/>
  <c r="BD95" i="35"/>
  <c r="BC95" i="35" s="1"/>
  <c r="BC129" i="35" s="1"/>
  <c r="BB95" i="35"/>
  <c r="BB129" i="35" s="1"/>
  <c r="BA95" i="35"/>
  <c r="BA129" i="35" s="1"/>
  <c r="AZ95" i="35"/>
  <c r="AZ129" i="35" s="1"/>
  <c r="AY95" i="35"/>
  <c r="AY129" i="35" s="1"/>
  <c r="AX95" i="35"/>
  <c r="AX129" i="35" s="1"/>
  <c r="BG94" i="35"/>
  <c r="BG128" i="35" s="1"/>
  <c r="BF94" i="35"/>
  <c r="BF128" i="35" s="1"/>
  <c r="BE94" i="35"/>
  <c r="BE128" i="35" s="1"/>
  <c r="BD94" i="35"/>
  <c r="BC94" i="35" s="1"/>
  <c r="BC128" i="35" s="1"/>
  <c r="BB94" i="35"/>
  <c r="BB128" i="35"/>
  <c r="BA94" i="35"/>
  <c r="BA128" i="35"/>
  <c r="AZ94" i="35"/>
  <c r="AZ128" i="35"/>
  <c r="AY94" i="35"/>
  <c r="AY128" i="35"/>
  <c r="AX94" i="35"/>
  <c r="AX128" i="35"/>
  <c r="BG93" i="35"/>
  <c r="BG127" i="35" s="1"/>
  <c r="BF93" i="35"/>
  <c r="BF127" i="35" s="1"/>
  <c r="BE93" i="35"/>
  <c r="BE127" i="35" s="1"/>
  <c r="BD93" i="35"/>
  <c r="BC93" i="35" s="1"/>
  <c r="BC127" i="35" s="1"/>
  <c r="BB93" i="35"/>
  <c r="BB127" i="35"/>
  <c r="BA93" i="35"/>
  <c r="BA127" i="35" s="1"/>
  <c r="AZ93" i="35"/>
  <c r="AZ127" i="35" s="1"/>
  <c r="AY93" i="35"/>
  <c r="AY127" i="35" s="1"/>
  <c r="AX93" i="35"/>
  <c r="AX127" i="35" s="1"/>
  <c r="BG92" i="35"/>
  <c r="BG126" i="35" s="1"/>
  <c r="BF92" i="35"/>
  <c r="BF126" i="35" s="1"/>
  <c r="BE92" i="35"/>
  <c r="BE126" i="35" s="1"/>
  <c r="BD92" i="35"/>
  <c r="BC92" i="35" s="1"/>
  <c r="BC126" i="35" s="1"/>
  <c r="BB92" i="35"/>
  <c r="BB126" i="35"/>
  <c r="BA92" i="35"/>
  <c r="BA126" i="35"/>
  <c r="AZ92" i="35"/>
  <c r="AZ126" i="35"/>
  <c r="AY92" i="35"/>
  <c r="AY126" i="35"/>
  <c r="BG91" i="35"/>
  <c r="BG125" i="35" s="1"/>
  <c r="BF91" i="35"/>
  <c r="BF125" i="35" s="1"/>
  <c r="BE91" i="35"/>
  <c r="BE125" i="35" s="1"/>
  <c r="BD91" i="35"/>
  <c r="BB91" i="35"/>
  <c r="BB125" i="35" s="1"/>
  <c r="BA91" i="35"/>
  <c r="BA125" i="35" s="1"/>
  <c r="AZ91" i="35"/>
  <c r="AZ125" i="35" s="1"/>
  <c r="AY91" i="35"/>
  <c r="AY125" i="35" s="1"/>
  <c r="AX91" i="35"/>
  <c r="AX125" i="35" s="1"/>
  <c r="AT69" i="35"/>
  <c r="AO69" i="35"/>
  <c r="AT68" i="35"/>
  <c r="AO68" i="35"/>
  <c r="AT67" i="35"/>
  <c r="AO67" i="35"/>
  <c r="BB66" i="35"/>
  <c r="BA66" i="35"/>
  <c r="AY66" i="35"/>
  <c r="AW66" i="35"/>
  <c r="AV66" i="35"/>
  <c r="AT66" i="35"/>
  <c r="AR66" i="35"/>
  <c r="AQ66" i="35"/>
  <c r="AO66" i="35"/>
  <c r="AK66" i="35"/>
  <c r="AZ66" i="35"/>
  <c r="AK65" i="35"/>
  <c r="K65" i="35"/>
  <c r="L65" i="35"/>
  <c r="H65" i="35"/>
  <c r="M65" i="35" s="1"/>
  <c r="G65" i="35"/>
  <c r="I65" i="35"/>
  <c r="N65" i="35" s="1"/>
  <c r="AK64" i="35"/>
  <c r="L64" i="35"/>
  <c r="I64" i="35"/>
  <c r="N64" i="35" s="1"/>
  <c r="H64" i="35"/>
  <c r="M64" i="35" s="1"/>
  <c r="AK63" i="35"/>
  <c r="I63" i="35"/>
  <c r="N63" i="35" s="1"/>
  <c r="H63" i="35"/>
  <c r="M63" i="35" s="1"/>
  <c r="AK62" i="35"/>
  <c r="K62" i="35"/>
  <c r="L62" i="35" s="1"/>
  <c r="H62" i="35"/>
  <c r="M62" i="35" s="1"/>
  <c r="G62" i="35"/>
  <c r="I62" i="35" s="1"/>
  <c r="N62" i="35" s="1"/>
  <c r="AK61" i="35"/>
  <c r="K61" i="35"/>
  <c r="L61" i="35" s="1"/>
  <c r="H61" i="35"/>
  <c r="M61" i="35" s="1"/>
  <c r="G61" i="35"/>
  <c r="I61" i="35" s="1"/>
  <c r="N61" i="35" s="1"/>
  <c r="AK60" i="35"/>
  <c r="K60" i="35"/>
  <c r="L60" i="35" s="1"/>
  <c r="H60" i="35"/>
  <c r="M60" i="35"/>
  <c r="G60" i="35"/>
  <c r="I60" i="35"/>
  <c r="N60" i="35" s="1"/>
  <c r="AK59" i="35"/>
  <c r="K59" i="35"/>
  <c r="L59" i="35" s="1"/>
  <c r="H59" i="35"/>
  <c r="M59" i="35" s="1"/>
  <c r="G59" i="35"/>
  <c r="I59" i="35"/>
  <c r="N59" i="35" s="1"/>
  <c r="AK58" i="35"/>
  <c r="K58" i="35"/>
  <c r="L58" i="35" s="1"/>
  <c r="H58" i="35"/>
  <c r="M58" i="35"/>
  <c r="G58" i="35"/>
  <c r="I58" i="35"/>
  <c r="N58" i="35" s="1"/>
  <c r="AK57" i="35"/>
  <c r="K57" i="35"/>
  <c r="L57" i="35" s="1"/>
  <c r="H57" i="35"/>
  <c r="M57" i="35" s="1"/>
  <c r="G57" i="35"/>
  <c r="I57" i="35"/>
  <c r="N57" i="35" s="1"/>
  <c r="AK56" i="35"/>
  <c r="K56" i="35"/>
  <c r="L56" i="35" s="1"/>
  <c r="H56" i="35"/>
  <c r="M56" i="35" s="1"/>
  <c r="G56" i="35"/>
  <c r="I56" i="35"/>
  <c r="N56" i="35" s="1"/>
  <c r="C55" i="35"/>
  <c r="C56" i="35" s="1"/>
  <c r="B55" i="35"/>
  <c r="B74" i="35" s="1"/>
  <c r="AT37" i="35"/>
  <c r="AO37" i="35"/>
  <c r="AT36" i="35"/>
  <c r="AO36" i="35"/>
  <c r="AT35" i="35"/>
  <c r="AO35" i="35"/>
  <c r="BB34" i="35"/>
  <c r="BA34" i="35"/>
  <c r="AY34" i="35"/>
  <c r="AW34" i="35"/>
  <c r="AV34" i="35"/>
  <c r="AT34" i="35"/>
  <c r="AR34" i="35"/>
  <c r="AQ34" i="35"/>
  <c r="AO34" i="35"/>
  <c r="AK34" i="35"/>
  <c r="AZ34" i="35"/>
  <c r="AK33" i="35"/>
  <c r="K33" i="35"/>
  <c r="L33" i="35" s="1"/>
  <c r="H33" i="35"/>
  <c r="M33" i="35" s="1"/>
  <c r="G33" i="35"/>
  <c r="I33" i="35" s="1"/>
  <c r="N33" i="35" s="1"/>
  <c r="AK32" i="35"/>
  <c r="L32" i="35"/>
  <c r="I32" i="35"/>
  <c r="N32" i="35"/>
  <c r="H32" i="35"/>
  <c r="M32" i="35"/>
  <c r="AK31" i="35"/>
  <c r="I31" i="35"/>
  <c r="N31" i="35" s="1"/>
  <c r="H31" i="35"/>
  <c r="M31" i="35"/>
  <c r="AK30" i="35"/>
  <c r="K30" i="35"/>
  <c r="L30" i="35"/>
  <c r="H30" i="35"/>
  <c r="M30" i="35"/>
  <c r="G30" i="35"/>
  <c r="I30" i="35"/>
  <c r="N30" i="35" s="1"/>
  <c r="AK29" i="35"/>
  <c r="K29" i="35"/>
  <c r="L29" i="35" s="1"/>
  <c r="H29" i="35"/>
  <c r="M29" i="35"/>
  <c r="G29" i="35"/>
  <c r="I29" i="35"/>
  <c r="N29" i="35" s="1"/>
  <c r="AK28" i="35"/>
  <c r="K28" i="35"/>
  <c r="L28" i="35"/>
  <c r="H28" i="35"/>
  <c r="M28" i="35"/>
  <c r="G28" i="35"/>
  <c r="I28" i="35"/>
  <c r="N28" i="35" s="1"/>
  <c r="AK27" i="35"/>
  <c r="K27" i="35"/>
  <c r="L27" i="35"/>
  <c r="H27" i="35"/>
  <c r="M27" i="35"/>
  <c r="G27" i="35"/>
  <c r="I27" i="35"/>
  <c r="N27" i="35" s="1"/>
  <c r="AK26" i="35"/>
  <c r="K26" i="35"/>
  <c r="L26" i="35"/>
  <c r="H26" i="35"/>
  <c r="M26" i="35"/>
  <c r="G26" i="35"/>
  <c r="I26" i="35"/>
  <c r="N26" i="35" s="1"/>
  <c r="AK25" i="35"/>
  <c r="K25" i="35"/>
  <c r="L25" i="35"/>
  <c r="H25" i="35"/>
  <c r="M25" i="35"/>
  <c r="G25" i="35"/>
  <c r="I25" i="35"/>
  <c r="N25" i="35" s="1"/>
  <c r="AK24" i="35"/>
  <c r="K24" i="35"/>
  <c r="L24" i="35"/>
  <c r="H24" i="35"/>
  <c r="M24" i="35"/>
  <c r="G24" i="35"/>
  <c r="I24" i="35"/>
  <c r="N24" i="35" s="1"/>
  <c r="C23" i="35"/>
  <c r="C24" i="35" s="1"/>
  <c r="B23" i="35"/>
  <c r="B42" i="35" s="1"/>
  <c r="BM9" i="35"/>
  <c r="AT38" i="34"/>
  <c r="AY38" i="34"/>
  <c r="AT37" i="34"/>
  <c r="AY37" i="34"/>
  <c r="AT36" i="34"/>
  <c r="AY36" i="34"/>
  <c r="BO9" i="34"/>
  <c r="AW175" i="33"/>
  <c r="AV175" i="33"/>
  <c r="AU175" i="33"/>
  <c r="AT175" i="33"/>
  <c r="AS175" i="33"/>
  <c r="AM175" i="33"/>
  <c r="AL175" i="33"/>
  <c r="AK175" i="33"/>
  <c r="AJ175" i="33"/>
  <c r="W175" i="33"/>
  <c r="V175" i="33"/>
  <c r="U175" i="33"/>
  <c r="T175" i="33"/>
  <c r="N175" i="33"/>
  <c r="M175" i="33"/>
  <c r="L175" i="33"/>
  <c r="K175" i="33"/>
  <c r="J175" i="33"/>
  <c r="I175" i="33"/>
  <c r="H175" i="33"/>
  <c r="F175" i="33"/>
  <c r="B175" i="33"/>
  <c r="AW174" i="33"/>
  <c r="AV174" i="33"/>
  <c r="AU174" i="33"/>
  <c r="AT174" i="33"/>
  <c r="AS174" i="33"/>
  <c r="AM174" i="33"/>
  <c r="AL174" i="33"/>
  <c r="AK174" i="33"/>
  <c r="AJ174" i="33"/>
  <c r="W174" i="33"/>
  <c r="V174" i="33"/>
  <c r="U174" i="33"/>
  <c r="T174" i="33"/>
  <c r="N174" i="33"/>
  <c r="M174" i="33"/>
  <c r="L174" i="33"/>
  <c r="K174" i="33"/>
  <c r="J174" i="33"/>
  <c r="I174" i="33"/>
  <c r="H174" i="33"/>
  <c r="F174" i="33"/>
  <c r="B174" i="33"/>
  <c r="AW173" i="33"/>
  <c r="AV173" i="33"/>
  <c r="AU173" i="33"/>
  <c r="AT173" i="33"/>
  <c r="AS173" i="33"/>
  <c r="AM173" i="33"/>
  <c r="AL173" i="33"/>
  <c r="AK173" i="33"/>
  <c r="AJ173" i="33"/>
  <c r="W173" i="33"/>
  <c r="V173" i="33"/>
  <c r="U173" i="33"/>
  <c r="T173" i="33"/>
  <c r="N173" i="33"/>
  <c r="M173" i="33"/>
  <c r="L173" i="33"/>
  <c r="K173" i="33"/>
  <c r="J173" i="33"/>
  <c r="I173" i="33"/>
  <c r="H173" i="33"/>
  <c r="F173" i="33"/>
  <c r="C173" i="33"/>
  <c r="C174" i="33"/>
  <c r="C175" i="33"/>
  <c r="B173" i="33"/>
  <c r="AW172" i="33"/>
  <c r="AV172" i="33"/>
  <c r="AU172" i="33"/>
  <c r="AT172" i="33"/>
  <c r="AS172" i="33"/>
  <c r="AM172" i="33"/>
  <c r="AL172" i="33"/>
  <c r="AK172" i="33"/>
  <c r="AJ172" i="33"/>
  <c r="AC172" i="33"/>
  <c r="Y172" i="33"/>
  <c r="W172" i="33"/>
  <c r="V172" i="33"/>
  <c r="U172" i="33"/>
  <c r="T172" i="33"/>
  <c r="N172" i="33"/>
  <c r="M172" i="33"/>
  <c r="L172" i="33"/>
  <c r="K172" i="33"/>
  <c r="J172" i="33"/>
  <c r="I172" i="33"/>
  <c r="H172" i="33"/>
  <c r="F172" i="33"/>
  <c r="E172" i="33"/>
  <c r="D172" i="33"/>
  <c r="B172" i="33"/>
  <c r="AW171" i="33"/>
  <c r="AV171" i="33"/>
  <c r="AU171" i="33"/>
  <c r="AT171" i="33"/>
  <c r="AS171" i="33"/>
  <c r="AM171" i="33"/>
  <c r="AL171" i="33"/>
  <c r="AK171" i="33"/>
  <c r="AJ171" i="33"/>
  <c r="W171" i="33"/>
  <c r="V171" i="33"/>
  <c r="U171" i="33"/>
  <c r="T171" i="33"/>
  <c r="N171" i="33"/>
  <c r="M171" i="33"/>
  <c r="L171" i="33"/>
  <c r="K171" i="33"/>
  <c r="J171" i="33"/>
  <c r="I171" i="33"/>
  <c r="H171" i="33"/>
  <c r="F171" i="33"/>
  <c r="AW170" i="33"/>
  <c r="AV170" i="33"/>
  <c r="AU170" i="33"/>
  <c r="AT170" i="33"/>
  <c r="AS170" i="33"/>
  <c r="AM170" i="33"/>
  <c r="AL170" i="33"/>
  <c r="AK170" i="33"/>
  <c r="AJ170" i="33"/>
  <c r="W170" i="33"/>
  <c r="V170" i="33"/>
  <c r="U170" i="33"/>
  <c r="T170" i="33"/>
  <c r="N170" i="33"/>
  <c r="M170" i="33"/>
  <c r="L170" i="33"/>
  <c r="K170" i="33"/>
  <c r="J170" i="33"/>
  <c r="I170" i="33"/>
  <c r="H170" i="33"/>
  <c r="F170" i="33"/>
  <c r="B170" i="33"/>
  <c r="AW169" i="33"/>
  <c r="AV169" i="33"/>
  <c r="AU169" i="33"/>
  <c r="AT169" i="33"/>
  <c r="AS169" i="33"/>
  <c r="AM169" i="33"/>
  <c r="AL169" i="33"/>
  <c r="AK169" i="33"/>
  <c r="AJ169" i="33"/>
  <c r="W169" i="33"/>
  <c r="V169" i="33"/>
  <c r="U169" i="33"/>
  <c r="T169" i="33"/>
  <c r="N169" i="33"/>
  <c r="M169" i="33"/>
  <c r="L169" i="33"/>
  <c r="K169" i="33"/>
  <c r="J169" i="33"/>
  <c r="I169" i="33"/>
  <c r="H169" i="33"/>
  <c r="F169" i="33"/>
  <c r="B169" i="33"/>
  <c r="AW168" i="33"/>
  <c r="AV168" i="33"/>
  <c r="AU168" i="33"/>
  <c r="AT168" i="33"/>
  <c r="AS168" i="33"/>
  <c r="AM168" i="33"/>
  <c r="AL168" i="33"/>
  <c r="AK168" i="33"/>
  <c r="AJ168" i="33"/>
  <c r="W168" i="33"/>
  <c r="V168" i="33"/>
  <c r="U168" i="33"/>
  <c r="T168" i="33"/>
  <c r="N168" i="33"/>
  <c r="M168" i="33"/>
  <c r="L168" i="33"/>
  <c r="K168" i="33"/>
  <c r="J168" i="33"/>
  <c r="I168" i="33"/>
  <c r="H168" i="33"/>
  <c r="F168" i="33"/>
  <c r="B168" i="33"/>
  <c r="AM167" i="33"/>
  <c r="AL167" i="33"/>
  <c r="AJ167" i="33"/>
  <c r="F167" i="33"/>
  <c r="B167" i="33"/>
  <c r="AM166" i="33"/>
  <c r="AL166" i="33"/>
  <c r="AJ166" i="33"/>
  <c r="W166" i="33"/>
  <c r="V166" i="33"/>
  <c r="K166" i="33"/>
  <c r="G166" i="33"/>
  <c r="F166" i="33"/>
  <c r="B166" i="33"/>
  <c r="AM165" i="33"/>
  <c r="AL165" i="33"/>
  <c r="AJ165" i="33"/>
  <c r="W165" i="33"/>
  <c r="V165" i="33"/>
  <c r="L165" i="33"/>
  <c r="K165" i="33"/>
  <c r="G165" i="33"/>
  <c r="F165" i="33"/>
  <c r="B165" i="33"/>
  <c r="AM164" i="33"/>
  <c r="AL164" i="33"/>
  <c r="AJ164" i="33"/>
  <c r="F164" i="33"/>
  <c r="B164" i="33"/>
  <c r="AM163" i="33"/>
  <c r="AL163" i="33"/>
  <c r="AJ163" i="33"/>
  <c r="F163" i="33"/>
  <c r="B163" i="33"/>
  <c r="AM162" i="33"/>
  <c r="AL162" i="33"/>
  <c r="AJ162" i="33"/>
  <c r="F162" i="33"/>
  <c r="B162" i="33"/>
  <c r="AM161" i="33"/>
  <c r="AL161" i="33"/>
  <c r="AJ161" i="33"/>
  <c r="F161" i="33"/>
  <c r="B161" i="33"/>
  <c r="AM160" i="33"/>
  <c r="AL160" i="33"/>
  <c r="AJ160" i="33"/>
  <c r="F160" i="33"/>
  <c r="B160" i="33"/>
  <c r="AM159" i="33"/>
  <c r="AL159" i="33"/>
  <c r="AJ159" i="33"/>
  <c r="F159" i="33"/>
  <c r="B159" i="33"/>
  <c r="AM158" i="33"/>
  <c r="AL158" i="33"/>
  <c r="AJ158" i="33"/>
  <c r="H158" i="33"/>
  <c r="F158" i="33"/>
  <c r="B158" i="33"/>
  <c r="AH157" i="33"/>
  <c r="AG157" i="33"/>
  <c r="AE157" i="33"/>
  <c r="AD157" i="33"/>
  <c r="AC157" i="33"/>
  <c r="N157" i="33"/>
  <c r="M157" i="33"/>
  <c r="K157" i="33"/>
  <c r="J157" i="33"/>
  <c r="I157" i="33"/>
  <c r="H157" i="33"/>
  <c r="F157" i="33"/>
  <c r="E157" i="33"/>
  <c r="G145" i="33"/>
  <c r="G175" i="33" s="1"/>
  <c r="G144" i="33"/>
  <c r="G174" i="33" s="1"/>
  <c r="G143" i="33"/>
  <c r="G173" i="33" s="1"/>
  <c r="D143" i="33"/>
  <c r="D173" i="33" s="1"/>
  <c r="S142" i="33"/>
  <c r="G142" i="33"/>
  <c r="G172" i="33"/>
  <c r="G141" i="33"/>
  <c r="G171" i="33"/>
  <c r="B141" i="33"/>
  <c r="B146" i="33" s="1"/>
  <c r="B171" i="33"/>
  <c r="G140" i="33"/>
  <c r="G170" i="33" s="1"/>
  <c r="G139" i="33"/>
  <c r="G169" i="33" s="1"/>
  <c r="G138" i="33"/>
  <c r="G168" i="33" s="1"/>
  <c r="AW102" i="33"/>
  <c r="AW167" i="33" s="1"/>
  <c r="AV102" i="33"/>
  <c r="AV167" i="33" s="1"/>
  <c r="AT102" i="33"/>
  <c r="AT167" i="33" s="1"/>
  <c r="AK102" i="33"/>
  <c r="AK167" i="33" s="1"/>
  <c r="K102" i="33"/>
  <c r="K167" i="33" s="1"/>
  <c r="H102" i="33"/>
  <c r="H167" i="33" s="1"/>
  <c r="G102" i="33"/>
  <c r="G167" i="33" s="1"/>
  <c r="AW101" i="33"/>
  <c r="AW166" i="33"/>
  <c r="AV101" i="33"/>
  <c r="AV166" i="33"/>
  <c r="AT101" i="33"/>
  <c r="AT166" i="33"/>
  <c r="AK101" i="33"/>
  <c r="AK166" i="33" s="1"/>
  <c r="L101" i="33"/>
  <c r="L166" i="33" s="1"/>
  <c r="I101" i="33"/>
  <c r="I166" i="33" s="1"/>
  <c r="H101" i="33"/>
  <c r="H166" i="33" s="1"/>
  <c r="AW100" i="33"/>
  <c r="AW165" i="33" s="1"/>
  <c r="AV100" i="33"/>
  <c r="AV165" i="33"/>
  <c r="AT100" i="33"/>
  <c r="AT165" i="33"/>
  <c r="AK100" i="33"/>
  <c r="AK165" i="33" s="1"/>
  <c r="I100" i="33"/>
  <c r="I165" i="33" s="1"/>
  <c r="H100" i="33"/>
  <c r="H165" i="33" s="1"/>
  <c r="AW99" i="33"/>
  <c r="AV99" i="33"/>
  <c r="AT99" i="33"/>
  <c r="AK99" i="33"/>
  <c r="AU99" i="33" s="1"/>
  <c r="AS99" i="33" s="1"/>
  <c r="AS164" i="33" s="1"/>
  <c r="K99" i="33"/>
  <c r="L99" i="33" s="1"/>
  <c r="H99" i="33"/>
  <c r="M99" i="33"/>
  <c r="G99" i="33"/>
  <c r="I99" i="33"/>
  <c r="I164" i="33" s="1"/>
  <c r="AW98" i="33"/>
  <c r="AV98" i="33"/>
  <c r="AT98" i="33"/>
  <c r="AK98" i="33"/>
  <c r="AU98" i="33" s="1"/>
  <c r="AS98" i="33" s="1"/>
  <c r="AS163" i="33" s="1"/>
  <c r="K98" i="33"/>
  <c r="L98" i="33"/>
  <c r="H98" i="33"/>
  <c r="M98" i="33"/>
  <c r="G98" i="33"/>
  <c r="I98" i="33"/>
  <c r="AW97" i="33"/>
  <c r="AV97" i="33"/>
  <c r="AT97" i="33"/>
  <c r="AK97" i="33"/>
  <c r="AU97" i="33" s="1"/>
  <c r="AS97" i="33" s="1"/>
  <c r="AS162" i="33" s="1"/>
  <c r="K97" i="33"/>
  <c r="L97" i="33" s="1"/>
  <c r="H97" i="33"/>
  <c r="M97" i="33" s="1"/>
  <c r="G97" i="33"/>
  <c r="I97" i="33" s="1"/>
  <c r="AW96" i="33"/>
  <c r="AV96" i="33"/>
  <c r="AT96" i="33"/>
  <c r="AK96" i="33"/>
  <c r="AU96" i="33" s="1"/>
  <c r="AS96" i="33" s="1"/>
  <c r="AS161" i="33" s="1"/>
  <c r="K96" i="33"/>
  <c r="L96" i="33" s="1"/>
  <c r="H96" i="33"/>
  <c r="M96" i="33" s="1"/>
  <c r="G96" i="33"/>
  <c r="I96" i="33"/>
  <c r="AW95" i="33"/>
  <c r="AV95" i="33"/>
  <c r="AT95" i="33"/>
  <c r="AK95" i="33"/>
  <c r="AU95" i="33" s="1"/>
  <c r="AS95" i="33" s="1"/>
  <c r="AS160" i="33" s="1"/>
  <c r="K95" i="33"/>
  <c r="L95" i="33" s="1"/>
  <c r="H95" i="33"/>
  <c r="M95" i="33" s="1"/>
  <c r="G95" i="33"/>
  <c r="I95" i="33" s="1"/>
  <c r="AW94" i="33"/>
  <c r="AV94" i="33"/>
  <c r="AT94" i="33"/>
  <c r="AK94" i="33"/>
  <c r="AU94" i="33" s="1"/>
  <c r="AS94" i="33" s="1"/>
  <c r="AS159" i="33" s="1"/>
  <c r="K94" i="33"/>
  <c r="L94" i="33" s="1"/>
  <c r="H94" i="33"/>
  <c r="M94" i="33" s="1"/>
  <c r="G94" i="33"/>
  <c r="I94" i="33" s="1"/>
  <c r="BG93" i="33"/>
  <c r="BG158" i="33" s="1"/>
  <c r="BF93" i="33"/>
  <c r="BF158" i="33" s="1"/>
  <c r="BD93" i="33"/>
  <c r="BD158" i="33" s="1"/>
  <c r="BB93" i="33"/>
  <c r="BB158" i="33" s="1"/>
  <c r="BA93" i="33"/>
  <c r="BA158" i="33" s="1"/>
  <c r="AY93" i="33"/>
  <c r="AW93" i="33"/>
  <c r="AV93" i="33"/>
  <c r="AT93" i="33"/>
  <c r="AK93" i="33"/>
  <c r="AZ93" i="33" s="1"/>
  <c r="K93" i="33"/>
  <c r="L93" i="33"/>
  <c r="H93" i="33"/>
  <c r="M93" i="33" s="1"/>
  <c r="V93" i="33" s="1"/>
  <c r="X93" i="33" s="1"/>
  <c r="J93" i="33" s="1"/>
  <c r="G93" i="33"/>
  <c r="I93" i="33"/>
  <c r="I158" i="33" s="1"/>
  <c r="C93" i="33"/>
  <c r="B92" i="33"/>
  <c r="B111" i="33"/>
  <c r="AT71" i="33"/>
  <c r="AO71" i="33"/>
  <c r="AT70" i="33"/>
  <c r="AO70" i="33"/>
  <c r="AT69" i="33"/>
  <c r="AO69" i="33"/>
  <c r="BB68" i="33"/>
  <c r="BA68" i="33"/>
  <c r="AY68" i="33"/>
  <c r="AW68" i="33"/>
  <c r="AV68" i="33"/>
  <c r="AT68" i="33"/>
  <c r="AR68" i="33"/>
  <c r="AQ68" i="33"/>
  <c r="AO68" i="33"/>
  <c r="AK68" i="33"/>
  <c r="AZ68" i="33" s="1"/>
  <c r="AK67" i="33"/>
  <c r="K67" i="33"/>
  <c r="L67" i="33"/>
  <c r="H67" i="33"/>
  <c r="M67" i="33"/>
  <c r="G67" i="33"/>
  <c r="I67" i="33"/>
  <c r="N67" i="33" s="1"/>
  <c r="AK66" i="33"/>
  <c r="L66" i="33"/>
  <c r="I66" i="33"/>
  <c r="N66" i="33" s="1"/>
  <c r="H66" i="33"/>
  <c r="M66" i="33" s="1"/>
  <c r="AK65" i="33"/>
  <c r="I65" i="33"/>
  <c r="N65" i="33"/>
  <c r="H65" i="33"/>
  <c r="M65" i="33"/>
  <c r="AK64" i="33"/>
  <c r="K64" i="33"/>
  <c r="L64" i="33" s="1"/>
  <c r="H64" i="33"/>
  <c r="M64" i="33" s="1"/>
  <c r="G64" i="33"/>
  <c r="I64" i="33" s="1"/>
  <c r="N64" i="33" s="1"/>
  <c r="AK63" i="33"/>
  <c r="K63" i="33"/>
  <c r="L63" i="33"/>
  <c r="H63" i="33"/>
  <c r="M63" i="33"/>
  <c r="G63" i="33"/>
  <c r="I63" i="33"/>
  <c r="N63" i="33" s="1"/>
  <c r="AK62" i="33"/>
  <c r="K62" i="33"/>
  <c r="L62" i="33"/>
  <c r="H62" i="33"/>
  <c r="M62" i="33"/>
  <c r="G62" i="33"/>
  <c r="I62" i="33"/>
  <c r="N62" i="33" s="1"/>
  <c r="AK61" i="33"/>
  <c r="K61" i="33"/>
  <c r="L61" i="33"/>
  <c r="H61" i="33"/>
  <c r="M61" i="33"/>
  <c r="G61" i="33"/>
  <c r="I61" i="33"/>
  <c r="N61" i="33" s="1"/>
  <c r="AK60" i="33"/>
  <c r="K60" i="33"/>
  <c r="L60" i="33"/>
  <c r="H60" i="33"/>
  <c r="M60" i="33"/>
  <c r="G60" i="33"/>
  <c r="I60" i="33"/>
  <c r="N60" i="33" s="1"/>
  <c r="AK59" i="33"/>
  <c r="K59" i="33"/>
  <c r="L59" i="33"/>
  <c r="H59" i="33"/>
  <c r="M59" i="33"/>
  <c r="G59" i="33"/>
  <c r="I59" i="33"/>
  <c r="N59" i="33" s="1"/>
  <c r="AK58" i="33"/>
  <c r="K58" i="33"/>
  <c r="L58" i="33"/>
  <c r="H58" i="33"/>
  <c r="M58" i="33"/>
  <c r="G58" i="33"/>
  <c r="I58" i="33"/>
  <c r="N58" i="33" s="1"/>
  <c r="C57" i="33"/>
  <c r="C58" i="33" s="1"/>
  <c r="B57" i="33"/>
  <c r="B76" i="33" s="1"/>
  <c r="AT39" i="33"/>
  <c r="AO39" i="33"/>
  <c r="AT38" i="33"/>
  <c r="AO38" i="33"/>
  <c r="AT37" i="33"/>
  <c r="AO37" i="33"/>
  <c r="BB36" i="33"/>
  <c r="BA36" i="33"/>
  <c r="AY36" i="33"/>
  <c r="AW36" i="33"/>
  <c r="AV36" i="33"/>
  <c r="AT36" i="33"/>
  <c r="AR36" i="33"/>
  <c r="AQ36" i="33"/>
  <c r="AO36" i="33"/>
  <c r="AK36" i="33"/>
  <c r="AZ36" i="33"/>
  <c r="AK35" i="33"/>
  <c r="K35" i="33"/>
  <c r="L35" i="33" s="1"/>
  <c r="H35" i="33"/>
  <c r="M35" i="33" s="1"/>
  <c r="G35" i="33"/>
  <c r="I35" i="33" s="1"/>
  <c r="N35" i="33" s="1"/>
  <c r="AK34" i="33"/>
  <c r="L34" i="33"/>
  <c r="I34" i="33"/>
  <c r="N34" i="33"/>
  <c r="H34" i="33"/>
  <c r="M34" i="33"/>
  <c r="AK33" i="33"/>
  <c r="I33" i="33"/>
  <c r="N33" i="33"/>
  <c r="H33" i="33"/>
  <c r="M33" i="33"/>
  <c r="AK32" i="33"/>
  <c r="AK164" i="33" s="1"/>
  <c r="K32" i="33"/>
  <c r="K164" i="33" s="1"/>
  <c r="H32" i="33"/>
  <c r="M32" i="33"/>
  <c r="M164" i="33" s="1"/>
  <c r="G32" i="33"/>
  <c r="G164" i="33"/>
  <c r="AK31" i="33"/>
  <c r="AK163" i="33" s="1"/>
  <c r="K31" i="33"/>
  <c r="K163" i="33" s="1"/>
  <c r="H31" i="33"/>
  <c r="H164" i="33" s="1"/>
  <c r="G31" i="33"/>
  <c r="G163" i="33"/>
  <c r="AK30" i="33"/>
  <c r="AK162" i="33" s="1"/>
  <c r="K30" i="33"/>
  <c r="K162" i="33" s="1"/>
  <c r="H30" i="33"/>
  <c r="H163" i="33" s="1"/>
  <c r="G30" i="33"/>
  <c r="G162" i="33"/>
  <c r="AK29" i="33"/>
  <c r="AK161" i="33" s="1"/>
  <c r="K29" i="33"/>
  <c r="K161" i="33"/>
  <c r="H29" i="33"/>
  <c r="H162" i="33" s="1"/>
  <c r="G29" i="33"/>
  <c r="G161" i="33"/>
  <c r="AK28" i="33"/>
  <c r="AK160" i="33" s="1"/>
  <c r="K28" i="33"/>
  <c r="K160" i="33" s="1"/>
  <c r="H28" i="33"/>
  <c r="H161" i="33" s="1"/>
  <c r="G28" i="33"/>
  <c r="G160" i="33" s="1"/>
  <c r="AK27" i="33"/>
  <c r="AK159" i="33" s="1"/>
  <c r="K27" i="33"/>
  <c r="K159" i="33" s="1"/>
  <c r="H27" i="33"/>
  <c r="H160" i="33" s="1"/>
  <c r="G27" i="33"/>
  <c r="G159" i="33" s="1"/>
  <c r="AK26" i="33"/>
  <c r="AK158" i="33" s="1"/>
  <c r="K26" i="33"/>
  <c r="K158" i="33" s="1"/>
  <c r="H26" i="33"/>
  <c r="H159" i="33" s="1"/>
  <c r="G26" i="33"/>
  <c r="G158" i="33" s="1"/>
  <c r="C25" i="33"/>
  <c r="C26" i="33" s="1"/>
  <c r="B25" i="33"/>
  <c r="B157" i="33" s="1"/>
  <c r="BM10" i="33"/>
  <c r="AD142" i="33" s="1"/>
  <c r="J30" i="39"/>
  <c r="M30" i="39"/>
  <c r="K30" i="39"/>
  <c r="R30" i="39"/>
  <c r="L30" i="39"/>
  <c r="N29" i="39"/>
  <c r="C29" i="38" s="1"/>
  <c r="D31" i="39"/>
  <c r="C32" i="39"/>
  <c r="N25" i="37"/>
  <c r="R24" i="37"/>
  <c r="L26" i="37"/>
  <c r="J26" i="37"/>
  <c r="K26" i="37"/>
  <c r="C28" i="37"/>
  <c r="D27" i="37"/>
  <c r="I127" i="36"/>
  <c r="N93" i="36"/>
  <c r="N127" i="36"/>
  <c r="AX126" i="36"/>
  <c r="AU92" i="36"/>
  <c r="AU126" i="36" s="1"/>
  <c r="BA84" i="36"/>
  <c r="BA118" i="36" s="1"/>
  <c r="V84" i="36"/>
  <c r="T84" i="36"/>
  <c r="R84" i="36"/>
  <c r="P84" i="36"/>
  <c r="W84" i="36"/>
  <c r="Q84" i="36"/>
  <c r="O84" i="36"/>
  <c r="AU91" i="36"/>
  <c r="AU125" i="36" s="1"/>
  <c r="L29" i="33"/>
  <c r="L161" i="33"/>
  <c r="N100" i="33"/>
  <c r="N165" i="33"/>
  <c r="BC91" i="35"/>
  <c r="BC125" i="35"/>
  <c r="AX92" i="35"/>
  <c r="AX126" i="35"/>
  <c r="L27" i="33"/>
  <c r="L159" i="33"/>
  <c r="L31" i="33"/>
  <c r="L163" i="33"/>
  <c r="AU93" i="33"/>
  <c r="AS93" i="33"/>
  <c r="AS158" i="33" s="1"/>
  <c r="BE93" i="33"/>
  <c r="BE158" i="33" s="1"/>
  <c r="M26" i="33"/>
  <c r="M158" i="33"/>
  <c r="M28" i="33"/>
  <c r="M160" i="33"/>
  <c r="M30" i="33"/>
  <c r="M162" i="33"/>
  <c r="AP36" i="33"/>
  <c r="AN36" i="33"/>
  <c r="AU36" i="33"/>
  <c r="N99" i="33"/>
  <c r="L102" i="33"/>
  <c r="L167" i="33" s="1"/>
  <c r="AP34" i="35"/>
  <c r="AN34" i="35" s="1"/>
  <c r="AU34" i="35"/>
  <c r="AX97" i="35"/>
  <c r="AX131" i="35"/>
  <c r="AX99" i="35"/>
  <c r="AX133" i="35"/>
  <c r="AX100" i="35"/>
  <c r="AX134" i="35" s="1"/>
  <c r="BD125" i="35"/>
  <c r="BD126" i="35"/>
  <c r="BD127" i="35"/>
  <c r="BD128" i="35"/>
  <c r="BD129" i="35"/>
  <c r="BD130" i="35"/>
  <c r="BD131" i="35"/>
  <c r="BD132" i="35"/>
  <c r="AP66" i="35"/>
  <c r="AN66" i="35"/>
  <c r="AU66" i="35"/>
  <c r="O143" i="33"/>
  <c r="S143" i="33" s="1"/>
  <c r="E143" i="33" s="1"/>
  <c r="I28" i="33"/>
  <c r="N28" i="33"/>
  <c r="N160" i="33" s="1"/>
  <c r="I30" i="33"/>
  <c r="N30" i="33" s="1"/>
  <c r="N162" i="33" s="1"/>
  <c r="L26" i="33"/>
  <c r="L158" i="33"/>
  <c r="I27" i="33"/>
  <c r="N27" i="33"/>
  <c r="N159" i="33" s="1"/>
  <c r="M27" i="33"/>
  <c r="M159" i="33" s="1"/>
  <c r="L28" i="33"/>
  <c r="L160" i="33" s="1"/>
  <c r="I29" i="33"/>
  <c r="N29" i="33" s="1"/>
  <c r="N161" i="33" s="1"/>
  <c r="M29" i="33"/>
  <c r="M161" i="33" s="1"/>
  <c r="L30" i="33"/>
  <c r="L162" i="33" s="1"/>
  <c r="I31" i="33"/>
  <c r="N31" i="33" s="1"/>
  <c r="N163" i="33" s="1"/>
  <c r="M31" i="33"/>
  <c r="M163" i="33"/>
  <c r="L32" i="33"/>
  <c r="L164" i="33"/>
  <c r="I161" i="33"/>
  <c r="N96" i="33"/>
  <c r="I26" i="33"/>
  <c r="N26" i="33"/>
  <c r="N158" i="33" s="1"/>
  <c r="I32" i="33"/>
  <c r="N32" i="33" s="1"/>
  <c r="N164" i="33" s="1"/>
  <c r="B44" i="33"/>
  <c r="I163" i="33"/>
  <c r="N98" i="33"/>
  <c r="AP68" i="33"/>
  <c r="AN68" i="33" s="1"/>
  <c r="AU68" i="33"/>
  <c r="N93" i="33"/>
  <c r="AY158" i="33"/>
  <c r="D93" i="33"/>
  <c r="M100" i="33"/>
  <c r="M165" i="33" s="1"/>
  <c r="N101" i="33"/>
  <c r="N166" i="33" s="1"/>
  <c r="AU101" i="33"/>
  <c r="AU166" i="33" s="1"/>
  <c r="I102" i="33"/>
  <c r="M102" i="33"/>
  <c r="M167" i="33"/>
  <c r="AU100" i="33"/>
  <c r="M101" i="33"/>
  <c r="M166" i="33" s="1"/>
  <c r="AU102" i="33"/>
  <c r="BG135" i="32"/>
  <c r="BF135" i="32"/>
  <c r="BE135" i="32"/>
  <c r="BD135" i="32"/>
  <c r="BC135" i="32"/>
  <c r="BB135" i="32"/>
  <c r="BA135" i="32"/>
  <c r="AZ135" i="32"/>
  <c r="AY135" i="32"/>
  <c r="AX135" i="32"/>
  <c r="BG134" i="32"/>
  <c r="BF134" i="32"/>
  <c r="BE134" i="32"/>
  <c r="BD134" i="32"/>
  <c r="BC134" i="32"/>
  <c r="BB134" i="32"/>
  <c r="BA134" i="32"/>
  <c r="AZ134" i="32"/>
  <c r="AY134" i="32"/>
  <c r="AX134" i="32"/>
  <c r="BG133" i="32"/>
  <c r="BF133" i="32"/>
  <c r="BE133" i="32"/>
  <c r="BD133" i="32"/>
  <c r="BC133" i="32"/>
  <c r="BB133" i="32"/>
  <c r="BA133" i="32"/>
  <c r="AZ133" i="32"/>
  <c r="AY133" i="32"/>
  <c r="AX133" i="32"/>
  <c r="BG132" i="32"/>
  <c r="BF132" i="32"/>
  <c r="BE132" i="32"/>
  <c r="BD132" i="32"/>
  <c r="BC132" i="32"/>
  <c r="BB132" i="32"/>
  <c r="BA132" i="32"/>
  <c r="AZ132" i="32"/>
  <c r="AY132" i="32"/>
  <c r="AX132" i="32"/>
  <c r="BG131" i="32"/>
  <c r="BF131" i="32"/>
  <c r="BE131" i="32"/>
  <c r="BD131" i="32"/>
  <c r="BC131" i="32"/>
  <c r="BB131" i="32"/>
  <c r="BA131" i="32"/>
  <c r="AZ131" i="32"/>
  <c r="AY131" i="32"/>
  <c r="AX131" i="32"/>
  <c r="BG130" i="32"/>
  <c r="BF130" i="32"/>
  <c r="BE130" i="32"/>
  <c r="BD130" i="32"/>
  <c r="BC130" i="32"/>
  <c r="BB130" i="32"/>
  <c r="BA130" i="32"/>
  <c r="AZ130" i="32"/>
  <c r="AY130" i="32"/>
  <c r="AX130" i="32"/>
  <c r="BG129" i="32"/>
  <c r="BF129" i="32"/>
  <c r="BE129" i="32"/>
  <c r="BD129" i="32"/>
  <c r="BC129" i="32"/>
  <c r="BB129" i="32"/>
  <c r="BA129" i="32"/>
  <c r="AZ129" i="32"/>
  <c r="AY129" i="32"/>
  <c r="AX129" i="32"/>
  <c r="BG128" i="32"/>
  <c r="BF128" i="32"/>
  <c r="BE128" i="32"/>
  <c r="BD128" i="32"/>
  <c r="BC128" i="32"/>
  <c r="BB128" i="32"/>
  <c r="BA128" i="32"/>
  <c r="AZ128" i="32"/>
  <c r="AY128" i="32"/>
  <c r="AX128" i="32"/>
  <c r="AT62" i="32"/>
  <c r="AO62" i="32"/>
  <c r="AT61" i="32"/>
  <c r="AO61" i="32"/>
  <c r="AT60" i="32"/>
  <c r="AO60" i="32"/>
  <c r="BB59" i="32"/>
  <c r="BA59" i="32"/>
  <c r="AY59" i="32"/>
  <c r="AW59" i="32"/>
  <c r="AV59" i="32"/>
  <c r="AT59" i="32"/>
  <c r="AR59" i="32"/>
  <c r="AQ59" i="32"/>
  <c r="AO59" i="32"/>
  <c r="AK59" i="32"/>
  <c r="AK58" i="32"/>
  <c r="L58" i="32"/>
  <c r="K58" i="32"/>
  <c r="H58" i="32"/>
  <c r="M58" i="32" s="1"/>
  <c r="G58" i="32"/>
  <c r="I58" i="32" s="1"/>
  <c r="N58" i="32" s="1"/>
  <c r="AK57" i="32"/>
  <c r="L57" i="32"/>
  <c r="I57" i="32"/>
  <c r="N57" i="32"/>
  <c r="H57" i="32"/>
  <c r="M57" i="32"/>
  <c r="AK56" i="32"/>
  <c r="I56" i="32"/>
  <c r="N56" i="32" s="1"/>
  <c r="H56" i="32"/>
  <c r="M56" i="32" s="1"/>
  <c r="AK55" i="32"/>
  <c r="K55" i="32"/>
  <c r="L55" i="32"/>
  <c r="H55" i="32"/>
  <c r="M55" i="32"/>
  <c r="G55" i="32"/>
  <c r="I55" i="32"/>
  <c r="N55" i="32" s="1"/>
  <c r="AK54" i="32"/>
  <c r="K54" i="32"/>
  <c r="L54" i="32" s="1"/>
  <c r="H54" i="32"/>
  <c r="M54" i="32"/>
  <c r="G54" i="32"/>
  <c r="I54" i="32"/>
  <c r="N54" i="32" s="1"/>
  <c r="AK53" i="32"/>
  <c r="K53" i="32"/>
  <c r="L53" i="32" s="1"/>
  <c r="H53" i="32"/>
  <c r="M53" i="32" s="1"/>
  <c r="G53" i="32"/>
  <c r="I53" i="32"/>
  <c r="N53" i="32" s="1"/>
  <c r="AK52" i="32"/>
  <c r="K52" i="32"/>
  <c r="L52" i="32" s="1"/>
  <c r="H52" i="32"/>
  <c r="M52" i="32"/>
  <c r="G52" i="32"/>
  <c r="I52" i="32"/>
  <c r="N52" i="32" s="1"/>
  <c r="AK51" i="32"/>
  <c r="K51" i="32"/>
  <c r="L51" i="32" s="1"/>
  <c r="H51" i="32"/>
  <c r="M51" i="32" s="1"/>
  <c r="G51" i="32"/>
  <c r="I51" i="32"/>
  <c r="N51" i="32" s="1"/>
  <c r="AK50" i="32"/>
  <c r="K50" i="32"/>
  <c r="L50" i="32" s="1"/>
  <c r="H50" i="32"/>
  <c r="M50" i="32"/>
  <c r="G50" i="32"/>
  <c r="I50" i="32"/>
  <c r="N50" i="32" s="1"/>
  <c r="AK49" i="32"/>
  <c r="K49" i="32"/>
  <c r="L49" i="32" s="1"/>
  <c r="H49" i="32"/>
  <c r="M49" i="32" s="1"/>
  <c r="G49" i="32"/>
  <c r="I49" i="32"/>
  <c r="N49" i="32" s="1"/>
  <c r="C48" i="32"/>
  <c r="C49" i="32" s="1"/>
  <c r="B48" i="32"/>
  <c r="B67" i="32" s="1"/>
  <c r="AT30" i="32"/>
  <c r="AO30" i="32"/>
  <c r="AT29" i="32"/>
  <c r="AO29" i="32"/>
  <c r="AT28" i="32"/>
  <c r="AO28" i="32"/>
  <c r="BB27" i="32"/>
  <c r="BA27" i="32"/>
  <c r="AY27" i="32"/>
  <c r="AW27" i="32"/>
  <c r="AV27" i="32"/>
  <c r="AT27" i="32"/>
  <c r="AR27" i="32"/>
  <c r="AQ27" i="32"/>
  <c r="AO27" i="32"/>
  <c r="AK27" i="32"/>
  <c r="AZ27" i="32"/>
  <c r="AK26" i="32"/>
  <c r="K26" i="32"/>
  <c r="L26" i="32" s="1"/>
  <c r="H26" i="32"/>
  <c r="M26" i="32" s="1"/>
  <c r="G26" i="32"/>
  <c r="I26" i="32" s="1"/>
  <c r="N26" i="32" s="1"/>
  <c r="AK25" i="32"/>
  <c r="L25" i="32"/>
  <c r="AK24" i="32"/>
  <c r="AK23" i="32"/>
  <c r="K23" i="32"/>
  <c r="H23" i="32"/>
  <c r="M23" i="32" s="1"/>
  <c r="G23" i="32"/>
  <c r="AK22" i="32"/>
  <c r="K22" i="32"/>
  <c r="H22" i="32"/>
  <c r="G22" i="32"/>
  <c r="AK21" i="32"/>
  <c r="K21" i="32"/>
  <c r="H21" i="32"/>
  <c r="G21" i="32"/>
  <c r="AK20" i="32"/>
  <c r="K20" i="32"/>
  <c r="H20" i="32"/>
  <c r="G20" i="32"/>
  <c r="AK19" i="32"/>
  <c r="K19" i="32"/>
  <c r="H19" i="32"/>
  <c r="G19" i="32"/>
  <c r="AK18" i="32"/>
  <c r="K18" i="32"/>
  <c r="H18" i="32"/>
  <c r="G18" i="32"/>
  <c r="AK17" i="32"/>
  <c r="K17" i="32"/>
  <c r="H17" i="32"/>
  <c r="G17" i="32"/>
  <c r="C17" i="32"/>
  <c r="B16" i="32"/>
  <c r="BP2" i="32"/>
  <c r="C45" i="39"/>
  <c r="C46" i="39"/>
  <c r="D32" i="39"/>
  <c r="N30" i="39"/>
  <c r="C30" i="38" s="1"/>
  <c r="R31" i="39"/>
  <c r="L31" i="39"/>
  <c r="J31" i="39"/>
  <c r="M31" i="39"/>
  <c r="K31" i="39"/>
  <c r="D21" i="39"/>
  <c r="E29" i="39"/>
  <c r="E25" i="37"/>
  <c r="K27" i="37"/>
  <c r="J27" i="37"/>
  <c r="L27" i="37"/>
  <c r="C29" i="37"/>
  <c r="D28" i="37"/>
  <c r="R25" i="37"/>
  <c r="S84" i="36"/>
  <c r="E84" i="36" s="1"/>
  <c r="M25" i="32"/>
  <c r="M24" i="32"/>
  <c r="BC93" i="33"/>
  <c r="BC158" i="33"/>
  <c r="AS101" i="33"/>
  <c r="AS166" i="33"/>
  <c r="AU167" i="33"/>
  <c r="AS102" i="33"/>
  <c r="AS167" i="33" s="1"/>
  <c r="AU165" i="33"/>
  <c r="AS100" i="33"/>
  <c r="AS165" i="33" s="1"/>
  <c r="I167" i="33"/>
  <c r="N102" i="33"/>
  <c r="N167" i="33"/>
  <c r="W93" i="33"/>
  <c r="U93" i="33"/>
  <c r="Q93" i="33"/>
  <c r="O93" i="33"/>
  <c r="T93" i="33"/>
  <c r="P93" i="33"/>
  <c r="R93" i="33"/>
  <c r="B176" i="33"/>
  <c r="M17" i="32"/>
  <c r="M19" i="32"/>
  <c r="M21" i="32"/>
  <c r="L18" i="32"/>
  <c r="L20" i="32"/>
  <c r="L22" i="32"/>
  <c r="D17" i="32"/>
  <c r="C18" i="32"/>
  <c r="I19" i="32"/>
  <c r="N19" i="32"/>
  <c r="I21" i="32"/>
  <c r="N21" i="32"/>
  <c r="I23" i="32"/>
  <c r="N23" i="32"/>
  <c r="B35" i="32"/>
  <c r="I17" i="32"/>
  <c r="N17" i="32" s="1"/>
  <c r="W17" i="32" s="1"/>
  <c r="L17" i="32"/>
  <c r="I18" i="32"/>
  <c r="N18" i="32"/>
  <c r="M18" i="32"/>
  <c r="L19" i="32"/>
  <c r="I20" i="32"/>
  <c r="N20" i="32"/>
  <c r="M20" i="32"/>
  <c r="L21" i="32"/>
  <c r="I22" i="32"/>
  <c r="N22" i="32"/>
  <c r="M22" i="32"/>
  <c r="L23" i="32"/>
  <c r="AP27" i="32"/>
  <c r="AN27" i="32"/>
  <c r="AU27" i="32"/>
  <c r="AZ59" i="32"/>
  <c r="AU59" i="32"/>
  <c r="AP59" i="32"/>
  <c r="AN59" i="32" s="1"/>
  <c r="B16" i="31"/>
  <c r="B35" i="31" s="1"/>
  <c r="C16" i="31"/>
  <c r="C17" i="31" s="1"/>
  <c r="G17" i="31"/>
  <c r="H17" i="31"/>
  <c r="M17" i="31" s="1"/>
  <c r="M149" i="31" s="1"/>
  <c r="I17" i="31"/>
  <c r="N17" i="31"/>
  <c r="K17" i="31"/>
  <c r="L17" i="31"/>
  <c r="AK17" i="31"/>
  <c r="G18" i="31"/>
  <c r="I18" i="31" s="1"/>
  <c r="N18" i="31" s="1"/>
  <c r="N150" i="31" s="1"/>
  <c r="H18" i="31"/>
  <c r="M18" i="31"/>
  <c r="K18" i="31"/>
  <c r="L18" i="31" s="1"/>
  <c r="L150" i="31" s="1"/>
  <c r="AK18" i="31"/>
  <c r="G19" i="31"/>
  <c r="H19" i="31"/>
  <c r="I19" i="31"/>
  <c r="N19" i="31" s="1"/>
  <c r="N151" i="31" s="1"/>
  <c r="K19" i="31"/>
  <c r="L19" i="31" s="1"/>
  <c r="L151" i="31" s="1"/>
  <c r="M19" i="31"/>
  <c r="AK19" i="31"/>
  <c r="G20" i="31"/>
  <c r="I20" i="31" s="1"/>
  <c r="N20" i="31" s="1"/>
  <c r="N152" i="31" s="1"/>
  <c r="H20" i="31"/>
  <c r="M20" i="31"/>
  <c r="K20" i="31"/>
  <c r="L20" i="31"/>
  <c r="AK20" i="31"/>
  <c r="G21" i="31"/>
  <c r="H21" i="31"/>
  <c r="M21" i="31"/>
  <c r="I21" i="31"/>
  <c r="K21" i="31"/>
  <c r="L21" i="31" s="1"/>
  <c r="L153" i="31" s="1"/>
  <c r="N21" i="31"/>
  <c r="AK21" i="31"/>
  <c r="G22" i="31"/>
  <c r="H22" i="31"/>
  <c r="I22" i="31"/>
  <c r="N22" i="31"/>
  <c r="K22" i="31"/>
  <c r="L22" i="31"/>
  <c r="M22" i="31"/>
  <c r="AK22" i="31"/>
  <c r="G23" i="31"/>
  <c r="H23" i="31"/>
  <c r="M23" i="31" s="1"/>
  <c r="M155" i="31" s="1"/>
  <c r="I23" i="31"/>
  <c r="N23" i="31" s="1"/>
  <c r="N155" i="31" s="1"/>
  <c r="K23" i="31"/>
  <c r="L23" i="31" s="1"/>
  <c r="L155" i="31" s="1"/>
  <c r="AK23" i="31"/>
  <c r="H24" i="31"/>
  <c r="M24" i="31"/>
  <c r="I24" i="31"/>
  <c r="N24" i="31"/>
  <c r="AK24" i="31"/>
  <c r="H25" i="31"/>
  <c r="I25" i="31"/>
  <c r="N25" i="31"/>
  <c r="L25" i="31"/>
  <c r="M25" i="31"/>
  <c r="AK25" i="31"/>
  <c r="G26" i="31"/>
  <c r="H26" i="31"/>
  <c r="M26" i="31"/>
  <c r="I26" i="31"/>
  <c r="K26" i="31"/>
  <c r="L26" i="31" s="1"/>
  <c r="N26" i="31"/>
  <c r="AK26" i="31"/>
  <c r="AK27" i="31"/>
  <c r="AO27" i="31"/>
  <c r="AP27" i="31"/>
  <c r="AQ27" i="31"/>
  <c r="AR27" i="31"/>
  <c r="AT27" i="31"/>
  <c r="AU27" i="31"/>
  <c r="AV27" i="31"/>
  <c r="AW27" i="31"/>
  <c r="AY27" i="31"/>
  <c r="AZ27" i="31"/>
  <c r="BA27" i="31"/>
  <c r="BB27" i="31"/>
  <c r="AO28" i="31"/>
  <c r="AT28" i="31"/>
  <c r="AO29" i="31"/>
  <c r="AT29" i="31"/>
  <c r="AO30" i="31"/>
  <c r="AT30" i="31"/>
  <c r="B48" i="31"/>
  <c r="C48" i="31"/>
  <c r="C49" i="31"/>
  <c r="G49" i="31"/>
  <c r="H49" i="31"/>
  <c r="M49" i="31" s="1"/>
  <c r="I49" i="31"/>
  <c r="N49" i="31" s="1"/>
  <c r="K49" i="31"/>
  <c r="L49" i="31"/>
  <c r="AK49" i="31"/>
  <c r="G50" i="31"/>
  <c r="H50" i="31"/>
  <c r="M50" i="31" s="1"/>
  <c r="I50" i="31"/>
  <c r="N50" i="31"/>
  <c r="K50" i="31"/>
  <c r="L50" i="31"/>
  <c r="AK50" i="31"/>
  <c r="G51" i="31"/>
  <c r="H51" i="31"/>
  <c r="M51" i="31" s="1"/>
  <c r="I51" i="31"/>
  <c r="N51" i="31" s="1"/>
  <c r="K51" i="31"/>
  <c r="L51" i="31" s="1"/>
  <c r="AK51" i="31"/>
  <c r="G52" i="31"/>
  <c r="H52" i="31"/>
  <c r="M52" i="31" s="1"/>
  <c r="I52" i="31"/>
  <c r="N52" i="31" s="1"/>
  <c r="K52" i="31"/>
  <c r="L52" i="31" s="1"/>
  <c r="AK52" i="31"/>
  <c r="G53" i="31"/>
  <c r="H53" i="31"/>
  <c r="M53" i="31" s="1"/>
  <c r="I53" i="31"/>
  <c r="N53" i="31" s="1"/>
  <c r="K53" i="31"/>
  <c r="L53" i="31"/>
  <c r="AK53" i="31"/>
  <c r="G54" i="31"/>
  <c r="H54" i="31"/>
  <c r="M54" i="31" s="1"/>
  <c r="I54" i="31"/>
  <c r="N54" i="31"/>
  <c r="K54" i="31"/>
  <c r="L54" i="31"/>
  <c r="AK54" i="31"/>
  <c r="G55" i="31"/>
  <c r="H55" i="31"/>
  <c r="M55" i="31" s="1"/>
  <c r="I55" i="31"/>
  <c r="N55" i="31" s="1"/>
  <c r="K55" i="31"/>
  <c r="L55" i="31" s="1"/>
  <c r="AK55" i="31"/>
  <c r="H56" i="31"/>
  <c r="M56" i="31"/>
  <c r="I56" i="31"/>
  <c r="N56" i="31"/>
  <c r="AK56" i="31"/>
  <c r="H57" i="31"/>
  <c r="I57" i="31"/>
  <c r="N57" i="31"/>
  <c r="L57" i="31"/>
  <c r="M57" i="31"/>
  <c r="AK57" i="31"/>
  <c r="G58" i="31"/>
  <c r="I58" i="31" s="1"/>
  <c r="N58" i="31" s="1"/>
  <c r="H58" i="31"/>
  <c r="M58" i="31"/>
  <c r="K58" i="31"/>
  <c r="L58" i="31" s="1"/>
  <c r="AK58" i="31"/>
  <c r="AK59" i="31"/>
  <c r="AO59" i="31"/>
  <c r="AQ59" i="31"/>
  <c r="AR59" i="31"/>
  <c r="AT59" i="31"/>
  <c r="AV59" i="31"/>
  <c r="AW59" i="31"/>
  <c r="AY59" i="31"/>
  <c r="BA59" i="31"/>
  <c r="BB59" i="31"/>
  <c r="AO60" i="31"/>
  <c r="AT60" i="31"/>
  <c r="AO61" i="31"/>
  <c r="AT61" i="31"/>
  <c r="AO62" i="31"/>
  <c r="AT62" i="31"/>
  <c r="B67" i="31"/>
  <c r="B83" i="31"/>
  <c r="C84" i="31"/>
  <c r="D84" i="31"/>
  <c r="G84" i="31"/>
  <c r="H84" i="31"/>
  <c r="I84" i="31"/>
  <c r="N84" i="31" s="1"/>
  <c r="W84" i="31" s="1"/>
  <c r="K84" i="31"/>
  <c r="L84" i="31" s="1"/>
  <c r="U84" i="31" s="1"/>
  <c r="M84" i="31"/>
  <c r="AK84" i="31"/>
  <c r="AT84" i="31"/>
  <c r="AU84" i="31"/>
  <c r="AV84" i="31"/>
  <c r="AW84" i="31"/>
  <c r="AY84" i="31"/>
  <c r="AZ84" i="31"/>
  <c r="BA84" i="31"/>
  <c r="BB84" i="31"/>
  <c r="BD84" i="31"/>
  <c r="BE84" i="31"/>
  <c r="BF84" i="31"/>
  <c r="BG84" i="31"/>
  <c r="G85" i="31"/>
  <c r="H85" i="31"/>
  <c r="M85" i="31" s="1"/>
  <c r="I85" i="31"/>
  <c r="N85" i="31" s="1"/>
  <c r="K85" i="31"/>
  <c r="L85" i="31"/>
  <c r="AK85" i="31"/>
  <c r="AT85" i="31"/>
  <c r="AU85" i="31"/>
  <c r="AV85" i="31"/>
  <c r="AW85" i="31"/>
  <c r="G86" i="31"/>
  <c r="H86" i="31"/>
  <c r="M86" i="31" s="1"/>
  <c r="I86" i="31"/>
  <c r="N86" i="31"/>
  <c r="K86" i="31"/>
  <c r="L86" i="31"/>
  <c r="AK86" i="31"/>
  <c r="AT86" i="31"/>
  <c r="AU86" i="31"/>
  <c r="AV86" i="31"/>
  <c r="AW86" i="31"/>
  <c r="G87" i="31"/>
  <c r="H87" i="31"/>
  <c r="M87" i="31" s="1"/>
  <c r="I87" i="31"/>
  <c r="N87" i="31" s="1"/>
  <c r="K87" i="31"/>
  <c r="L87" i="31" s="1"/>
  <c r="AK87" i="31"/>
  <c r="AT87" i="31"/>
  <c r="AU87" i="31"/>
  <c r="AV87" i="31"/>
  <c r="AW87" i="31"/>
  <c r="G88" i="31"/>
  <c r="H88" i="31"/>
  <c r="M88" i="31" s="1"/>
  <c r="I88" i="31"/>
  <c r="N88" i="31" s="1"/>
  <c r="K88" i="31"/>
  <c r="L88" i="31" s="1"/>
  <c r="AK88" i="31"/>
  <c r="AT88" i="31"/>
  <c r="AU88" i="31"/>
  <c r="AV88" i="31"/>
  <c r="AW88" i="31"/>
  <c r="G89" i="31"/>
  <c r="H89" i="31"/>
  <c r="M89" i="31" s="1"/>
  <c r="I89" i="31"/>
  <c r="N89" i="31" s="1"/>
  <c r="K89" i="31"/>
  <c r="L89" i="31"/>
  <c r="AK89" i="31"/>
  <c r="AT89" i="31"/>
  <c r="AU89" i="31"/>
  <c r="AV89" i="31"/>
  <c r="AW89" i="31"/>
  <c r="G90" i="31"/>
  <c r="H90" i="31"/>
  <c r="M90" i="31" s="1"/>
  <c r="I90" i="31"/>
  <c r="N90" i="31"/>
  <c r="K90" i="31"/>
  <c r="L90" i="31"/>
  <c r="AK90" i="31"/>
  <c r="AT90" i="31"/>
  <c r="AU90" i="31"/>
  <c r="AV90" i="31"/>
  <c r="AW90" i="31"/>
  <c r="H91" i="31"/>
  <c r="I91" i="31"/>
  <c r="N91" i="31" s="1"/>
  <c r="N156" i="31" s="1"/>
  <c r="M91" i="31"/>
  <c r="AK91" i="31"/>
  <c r="AT91" i="31"/>
  <c r="AU91" i="31"/>
  <c r="AV91" i="31"/>
  <c r="AV156" i="31" s="1"/>
  <c r="AW91" i="31"/>
  <c r="H92" i="31"/>
  <c r="M92" i="31"/>
  <c r="I92" i="31"/>
  <c r="L92" i="31"/>
  <c r="L157" i="31" s="1"/>
  <c r="N92" i="31"/>
  <c r="AK92" i="31"/>
  <c r="AT92" i="31"/>
  <c r="AT157" i="31" s="1"/>
  <c r="AU92" i="31"/>
  <c r="AV92" i="31"/>
  <c r="AW92" i="31"/>
  <c r="G93" i="31"/>
  <c r="I93" i="31"/>
  <c r="N93" i="31" s="1"/>
  <c r="H93" i="31"/>
  <c r="M93" i="31" s="1"/>
  <c r="M158" i="31" s="1"/>
  <c r="K93" i="31"/>
  <c r="L93" i="31"/>
  <c r="AK93" i="31"/>
  <c r="AT93" i="31"/>
  <c r="AS93" i="31" s="1"/>
  <c r="AS158" i="31" s="1"/>
  <c r="AU93" i="31"/>
  <c r="AV93" i="31"/>
  <c r="AW93" i="31"/>
  <c r="B102" i="31"/>
  <c r="AW166" i="31"/>
  <c r="AV166" i="31"/>
  <c r="AU166" i="31"/>
  <c r="AT166" i="31"/>
  <c r="AS166" i="31"/>
  <c r="AM166" i="31"/>
  <c r="AL166" i="31"/>
  <c r="AK166" i="31"/>
  <c r="AJ166" i="31"/>
  <c r="W166" i="31"/>
  <c r="V166" i="31"/>
  <c r="U166" i="31"/>
  <c r="T166" i="31"/>
  <c r="N166" i="31"/>
  <c r="M166" i="31"/>
  <c r="L166" i="31"/>
  <c r="K166" i="31"/>
  <c r="J166" i="31"/>
  <c r="I166" i="31"/>
  <c r="H166" i="31"/>
  <c r="F166" i="31"/>
  <c r="B166" i="31"/>
  <c r="AW165" i="31"/>
  <c r="AV165" i="31"/>
  <c r="AU165" i="31"/>
  <c r="AT165" i="31"/>
  <c r="AS165" i="31"/>
  <c r="AM165" i="31"/>
  <c r="AL165" i="31"/>
  <c r="AK165" i="31"/>
  <c r="AJ165" i="31"/>
  <c r="W165" i="31"/>
  <c r="V165" i="31"/>
  <c r="U165" i="31"/>
  <c r="T165" i="31"/>
  <c r="N165" i="31"/>
  <c r="M165" i="31"/>
  <c r="L165" i="31"/>
  <c r="K165" i="31"/>
  <c r="J165" i="31"/>
  <c r="I165" i="31"/>
  <c r="H165" i="31"/>
  <c r="F165" i="31"/>
  <c r="B165" i="31"/>
  <c r="AW164" i="31"/>
  <c r="AV164" i="31"/>
  <c r="AU164" i="31"/>
  <c r="AT164" i="31"/>
  <c r="AS164" i="31"/>
  <c r="AM164" i="31"/>
  <c r="AL164" i="31"/>
  <c r="AK164" i="31"/>
  <c r="AJ164" i="31"/>
  <c r="W164" i="31"/>
  <c r="V164" i="31"/>
  <c r="U164" i="31"/>
  <c r="T164" i="31"/>
  <c r="N164" i="31"/>
  <c r="M164" i="31"/>
  <c r="L164" i="31"/>
  <c r="K164" i="31"/>
  <c r="J164" i="31"/>
  <c r="I164" i="31"/>
  <c r="H164" i="31"/>
  <c r="F164" i="31"/>
  <c r="C164" i="31"/>
  <c r="C165" i="31"/>
  <c r="C166" i="31" s="1"/>
  <c r="B164" i="31"/>
  <c r="AW163" i="31"/>
  <c r="AV163" i="31"/>
  <c r="AU163" i="31"/>
  <c r="AT163" i="31"/>
  <c r="AS163" i="31"/>
  <c r="AM163" i="31"/>
  <c r="AL163" i="31"/>
  <c r="AK163" i="31"/>
  <c r="AJ163" i="31"/>
  <c r="AC163" i="31"/>
  <c r="Y163" i="31"/>
  <c r="W163" i="31"/>
  <c r="V163" i="31"/>
  <c r="U163" i="31"/>
  <c r="T163" i="31"/>
  <c r="N163" i="31"/>
  <c r="M163" i="31"/>
  <c r="L163" i="31"/>
  <c r="K163" i="31"/>
  <c r="J163" i="31"/>
  <c r="I163" i="31"/>
  <c r="H163" i="31"/>
  <c r="F163" i="31"/>
  <c r="E163" i="31"/>
  <c r="D163" i="31"/>
  <c r="B163" i="31"/>
  <c r="AW162" i="31"/>
  <c r="AV162" i="31"/>
  <c r="AU162" i="31"/>
  <c r="AT162" i="31"/>
  <c r="AS162" i="31"/>
  <c r="AM162" i="31"/>
  <c r="AL162" i="31"/>
  <c r="AK162" i="31"/>
  <c r="AJ162" i="31"/>
  <c r="W162" i="31"/>
  <c r="V162" i="31"/>
  <c r="U162" i="31"/>
  <c r="T162" i="31"/>
  <c r="N162" i="31"/>
  <c r="M162" i="31"/>
  <c r="L162" i="31"/>
  <c r="K162" i="31"/>
  <c r="J162" i="31"/>
  <c r="I162" i="31"/>
  <c r="H162" i="31"/>
  <c r="F162" i="31"/>
  <c r="AW161" i="31"/>
  <c r="AV161" i="31"/>
  <c r="AU161" i="31"/>
  <c r="AT161" i="31"/>
  <c r="AS161" i="31"/>
  <c r="AM161" i="31"/>
  <c r="AL161" i="31"/>
  <c r="AK161" i="31"/>
  <c r="AJ161" i="31"/>
  <c r="W161" i="31"/>
  <c r="V161" i="31"/>
  <c r="U161" i="31"/>
  <c r="T161" i="31"/>
  <c r="N161" i="31"/>
  <c r="M161" i="31"/>
  <c r="L161" i="31"/>
  <c r="K161" i="31"/>
  <c r="J161" i="31"/>
  <c r="I161" i="31"/>
  <c r="H161" i="31"/>
  <c r="F161" i="31"/>
  <c r="B161" i="31"/>
  <c r="AW160" i="31"/>
  <c r="AV160" i="31"/>
  <c r="AU160" i="31"/>
  <c r="AT160" i="31"/>
  <c r="AS160" i="31"/>
  <c r="AM160" i="31"/>
  <c r="AL160" i="31"/>
  <c r="AK160" i="31"/>
  <c r="AJ160" i="31"/>
  <c r="W160" i="31"/>
  <c r="V160" i="31"/>
  <c r="U160" i="31"/>
  <c r="T160" i="31"/>
  <c r="N160" i="31"/>
  <c r="M160" i="31"/>
  <c r="L160" i="31"/>
  <c r="K160" i="31"/>
  <c r="J160" i="31"/>
  <c r="I160" i="31"/>
  <c r="H160" i="31"/>
  <c r="F160" i="31"/>
  <c r="B160" i="31"/>
  <c r="AW159" i="31"/>
  <c r="AV159" i="31"/>
  <c r="AU159" i="31"/>
  <c r="AT159" i="31"/>
  <c r="AS159" i="31"/>
  <c r="AM159" i="31"/>
  <c r="AL159" i="31"/>
  <c r="AK159" i="31"/>
  <c r="AJ159" i="31"/>
  <c r="W159" i="31"/>
  <c r="V159" i="31"/>
  <c r="U159" i="31"/>
  <c r="T159" i="31"/>
  <c r="N159" i="31"/>
  <c r="M159" i="31"/>
  <c r="L159" i="31"/>
  <c r="K159" i="31"/>
  <c r="J159" i="31"/>
  <c r="I159" i="31"/>
  <c r="H159" i="31"/>
  <c r="F159" i="31"/>
  <c r="B159" i="31"/>
  <c r="AM158" i="31"/>
  <c r="AL158" i="31"/>
  <c r="AJ158" i="31"/>
  <c r="F158" i="31"/>
  <c r="B158" i="31"/>
  <c r="AM157" i="31"/>
  <c r="AL157" i="31"/>
  <c r="AJ157" i="31"/>
  <c r="W157" i="31"/>
  <c r="V157" i="31"/>
  <c r="K157" i="31"/>
  <c r="G157" i="31"/>
  <c r="F157" i="31"/>
  <c r="B157" i="31"/>
  <c r="AM156" i="31"/>
  <c r="AL156" i="31"/>
  <c r="AJ156" i="31"/>
  <c r="W156" i="31"/>
  <c r="V156" i="31"/>
  <c r="L156" i="31"/>
  <c r="K156" i="31"/>
  <c r="G156" i="31"/>
  <c r="F156" i="31"/>
  <c r="B156" i="31"/>
  <c r="AM155" i="31"/>
  <c r="AL155" i="31"/>
  <c r="AJ155" i="31"/>
  <c r="F155" i="31"/>
  <c r="B155" i="31"/>
  <c r="AM154" i="31"/>
  <c r="AL154" i="31"/>
  <c r="AJ154" i="31"/>
  <c r="F154" i="31"/>
  <c r="B154" i="31"/>
  <c r="AM153" i="31"/>
  <c r="AL153" i="31"/>
  <c r="AJ153" i="31"/>
  <c r="F153" i="31"/>
  <c r="B153" i="31"/>
  <c r="AM152" i="31"/>
  <c r="AL152" i="31"/>
  <c r="AJ152" i="31"/>
  <c r="F152" i="31"/>
  <c r="B152" i="31"/>
  <c r="AM151" i="31"/>
  <c r="AL151" i="31"/>
  <c r="AJ151" i="31"/>
  <c r="F151" i="31"/>
  <c r="B151" i="31"/>
  <c r="AM150" i="31"/>
  <c r="AL150" i="31"/>
  <c r="AJ150" i="31"/>
  <c r="F150" i="31"/>
  <c r="B150" i="31"/>
  <c r="AM149" i="31"/>
  <c r="AL149" i="31"/>
  <c r="AJ149" i="31"/>
  <c r="H149" i="31"/>
  <c r="F149" i="31"/>
  <c r="B149" i="31"/>
  <c r="AH148" i="31"/>
  <c r="AG148" i="31"/>
  <c r="AE148" i="31"/>
  <c r="AD148" i="31"/>
  <c r="AC148" i="31"/>
  <c r="N148" i="31"/>
  <c r="M148" i="31"/>
  <c r="K148" i="31"/>
  <c r="J148" i="31"/>
  <c r="I148" i="31"/>
  <c r="H148" i="31"/>
  <c r="F148" i="31"/>
  <c r="E148" i="31"/>
  <c r="G136" i="31"/>
  <c r="G166" i="31"/>
  <c r="G135" i="31"/>
  <c r="G165" i="31"/>
  <c r="G134" i="31"/>
  <c r="G164" i="31"/>
  <c r="D134" i="31"/>
  <c r="D164" i="31"/>
  <c r="S133" i="31"/>
  <c r="G133" i="31"/>
  <c r="G163" i="31" s="1"/>
  <c r="G132" i="31"/>
  <c r="G162" i="31" s="1"/>
  <c r="B132" i="31"/>
  <c r="B162" i="31" s="1"/>
  <c r="G131" i="31"/>
  <c r="G161" i="31" s="1"/>
  <c r="G130" i="31"/>
  <c r="G160" i="31" s="1"/>
  <c r="G129" i="31"/>
  <c r="G159" i="31" s="1"/>
  <c r="AW158" i="31"/>
  <c r="AV158" i="31"/>
  <c r="AK158" i="31"/>
  <c r="K158" i="31"/>
  <c r="H158" i="31"/>
  <c r="G158" i="31"/>
  <c r="AW157" i="31"/>
  <c r="AV157" i="31"/>
  <c r="AK157" i="31"/>
  <c r="I157" i="31"/>
  <c r="AW156" i="31"/>
  <c r="AT156" i="31"/>
  <c r="AK156" i="31"/>
  <c r="M156" i="31"/>
  <c r="I156" i="31"/>
  <c r="H156" i="31"/>
  <c r="I154" i="31"/>
  <c r="I152" i="31"/>
  <c r="I150" i="31"/>
  <c r="BG149" i="31"/>
  <c r="BF149" i="31"/>
  <c r="BB149" i="31"/>
  <c r="BA149" i="31"/>
  <c r="AY149" i="31"/>
  <c r="AK155" i="31"/>
  <c r="K155" i="31"/>
  <c r="G155" i="31"/>
  <c r="AK154" i="31"/>
  <c r="M154" i="31"/>
  <c r="K154" i="31"/>
  <c r="H155" i="31"/>
  <c r="G154" i="31"/>
  <c r="AK153" i="31"/>
  <c r="K153" i="31"/>
  <c r="H154" i="31"/>
  <c r="G153" i="31"/>
  <c r="AK152" i="31"/>
  <c r="M152" i="31"/>
  <c r="K152" i="31"/>
  <c r="H153" i="31"/>
  <c r="G152" i="31"/>
  <c r="AK151" i="31"/>
  <c r="K151" i="31"/>
  <c r="H152" i="31"/>
  <c r="G151" i="31"/>
  <c r="AK150" i="31"/>
  <c r="M150" i="31"/>
  <c r="K150" i="31"/>
  <c r="H151" i="31"/>
  <c r="G150" i="31"/>
  <c r="AK149" i="31"/>
  <c r="L149" i="31"/>
  <c r="K149" i="31"/>
  <c r="H150" i="31"/>
  <c r="G149" i="31"/>
  <c r="BM2" i="31"/>
  <c r="AD133" i="31" s="1"/>
  <c r="B48" i="30"/>
  <c r="E30" i="39"/>
  <c r="L32" i="39"/>
  <c r="M32" i="39"/>
  <c r="K32" i="39"/>
  <c r="J32" i="39"/>
  <c r="E95" i="39"/>
  <c r="O29" i="39"/>
  <c r="D33" i="39"/>
  <c r="N31" i="39"/>
  <c r="C31" i="38" s="1"/>
  <c r="D46" i="39"/>
  <c r="C47" i="39"/>
  <c r="E91" i="37"/>
  <c r="O25" i="37"/>
  <c r="R26" i="37"/>
  <c r="L28" i="37"/>
  <c r="J28" i="37"/>
  <c r="K28" i="37"/>
  <c r="M28" i="37"/>
  <c r="D29" i="37"/>
  <c r="C30" i="37"/>
  <c r="S93" i="33"/>
  <c r="E93" i="33"/>
  <c r="V17" i="32"/>
  <c r="T17" i="32"/>
  <c r="R17" i="32"/>
  <c r="P17" i="32"/>
  <c r="U17" i="32"/>
  <c r="Q17" i="32"/>
  <c r="O17" i="32"/>
  <c r="C19" i="32"/>
  <c r="D18" i="32"/>
  <c r="Q84" i="31"/>
  <c r="O84" i="31"/>
  <c r="H157" i="31"/>
  <c r="AT158" i="31"/>
  <c r="AS92" i="31"/>
  <c r="AS89" i="31"/>
  <c r="AS154" i="31"/>
  <c r="AS88" i="31"/>
  <c r="AS85" i="31"/>
  <c r="AS150" i="31"/>
  <c r="AX84" i="31"/>
  <c r="AS91" i="31"/>
  <c r="AS156" i="31" s="1"/>
  <c r="AS90" i="31"/>
  <c r="AS87" i="31"/>
  <c r="AS152" i="31"/>
  <c r="AN27" i="31"/>
  <c r="AS86" i="31"/>
  <c r="AS84" i="31"/>
  <c r="AS149" i="31"/>
  <c r="P84" i="31"/>
  <c r="R84" i="31"/>
  <c r="T84" i="31"/>
  <c r="V84" i="31"/>
  <c r="AP59" i="31"/>
  <c r="AN59" i="31" s="1"/>
  <c r="AU59" i="31"/>
  <c r="AZ59" i="31"/>
  <c r="O134" i="31"/>
  <c r="S134" i="31" s="1"/>
  <c r="E134" i="31" s="1"/>
  <c r="BC84" i="31"/>
  <c r="BC149" i="31" s="1"/>
  <c r="D49" i="31"/>
  <c r="C50" i="31"/>
  <c r="B148" i="31"/>
  <c r="N149" i="31"/>
  <c r="M151" i="31"/>
  <c r="L152" i="31"/>
  <c r="N153" i="31"/>
  <c r="M153" i="31"/>
  <c r="L154" i="31"/>
  <c r="I149" i="31"/>
  <c r="AZ149" i="31"/>
  <c r="AX149" i="31"/>
  <c r="I153" i="31"/>
  <c r="N154" i="31"/>
  <c r="I151" i="31"/>
  <c r="I155" i="31"/>
  <c r="AS151" i="31"/>
  <c r="AS153" i="31"/>
  <c r="AS155" i="31"/>
  <c r="BE149" i="31"/>
  <c r="BD149" i="31"/>
  <c r="AU156" i="31"/>
  <c r="M157" i="31"/>
  <c r="L158" i="31"/>
  <c r="AU158" i="31"/>
  <c r="B137" i="31"/>
  <c r="N157" i="31"/>
  <c r="D47" i="39"/>
  <c r="C48" i="39"/>
  <c r="E96" i="39"/>
  <c r="O30" i="39"/>
  <c r="M46" i="39"/>
  <c r="K46" i="39"/>
  <c r="R46" i="39"/>
  <c r="L46" i="39"/>
  <c r="J46" i="39"/>
  <c r="D88" i="39"/>
  <c r="R88" i="39"/>
  <c r="E31" i="39"/>
  <c r="N32" i="39"/>
  <c r="C32" i="38" s="1"/>
  <c r="R27" i="37"/>
  <c r="C31" i="37"/>
  <c r="D30" i="37"/>
  <c r="N28" i="37"/>
  <c r="M29" i="37"/>
  <c r="K29" i="37"/>
  <c r="L29" i="37"/>
  <c r="J29" i="37"/>
  <c r="AF93" i="33"/>
  <c r="AB93" i="33"/>
  <c r="AC93" i="33"/>
  <c r="AD93" i="33" s="1"/>
  <c r="Y93" i="33"/>
  <c r="W18" i="32"/>
  <c r="U18" i="32"/>
  <c r="Q18" i="32"/>
  <c r="O18" i="32"/>
  <c r="V18" i="32"/>
  <c r="T18" i="32"/>
  <c r="R18" i="32"/>
  <c r="P18" i="32"/>
  <c r="C20" i="32"/>
  <c r="D19" i="32"/>
  <c r="S17" i="32"/>
  <c r="E17" i="32" s="1"/>
  <c r="X17" i="32"/>
  <c r="J17" i="32"/>
  <c r="X84" i="31"/>
  <c r="J84" i="31" s="1"/>
  <c r="S84" i="31"/>
  <c r="E84" i="31" s="1"/>
  <c r="D50" i="31"/>
  <c r="C51" i="31"/>
  <c r="O49" i="31"/>
  <c r="Q49" i="31"/>
  <c r="U49" i="31"/>
  <c r="W49" i="31"/>
  <c r="P49" i="31"/>
  <c r="T49" i="31"/>
  <c r="R49" i="31"/>
  <c r="V49" i="31"/>
  <c r="I158" i="31"/>
  <c r="N158" i="31"/>
  <c r="B167" i="31"/>
  <c r="AU157" i="31"/>
  <c r="AS157" i="31"/>
  <c r="E32" i="39"/>
  <c r="L88" i="39"/>
  <c r="M47" i="39"/>
  <c r="M89" i="39" s="1"/>
  <c r="K47" i="39"/>
  <c r="K89" i="39" s="1"/>
  <c r="R47" i="39"/>
  <c r="L47" i="39"/>
  <c r="L89" i="39"/>
  <c r="J47" i="39"/>
  <c r="D89" i="39"/>
  <c r="R89" i="39" s="1"/>
  <c r="E97" i="39"/>
  <c r="O31" i="39"/>
  <c r="N46" i="39"/>
  <c r="C46" i="38" s="1"/>
  <c r="J88" i="39"/>
  <c r="K88" i="39"/>
  <c r="C49" i="39"/>
  <c r="D48" i="39"/>
  <c r="E28" i="37"/>
  <c r="R29" i="37"/>
  <c r="N29" i="37"/>
  <c r="L30" i="37"/>
  <c r="J30" i="37"/>
  <c r="M30" i="37"/>
  <c r="K30" i="37"/>
  <c r="C32" i="37"/>
  <c r="C33" i="37" s="1"/>
  <c r="C45" i="37"/>
  <c r="C46" i="37" s="1"/>
  <c r="D31" i="37"/>
  <c r="R28" i="37"/>
  <c r="V19" i="32"/>
  <c r="T19" i="32"/>
  <c r="R19" i="32"/>
  <c r="P19" i="32"/>
  <c r="W19" i="32"/>
  <c r="U19" i="32"/>
  <c r="Q19" i="32"/>
  <c r="O19" i="32"/>
  <c r="C21" i="32"/>
  <c r="D20" i="32"/>
  <c r="S18" i="32"/>
  <c r="E18" i="32" s="1"/>
  <c r="AF17" i="32"/>
  <c r="AB17" i="32"/>
  <c r="X18" i="32"/>
  <c r="J18" i="32" s="1"/>
  <c r="X49" i="31"/>
  <c r="J49" i="31" s="1"/>
  <c r="S49" i="31"/>
  <c r="E49" i="31" s="1"/>
  <c r="D51" i="31"/>
  <c r="C52" i="31"/>
  <c r="P50" i="31"/>
  <c r="R50" i="31"/>
  <c r="T50" i="31"/>
  <c r="V50" i="31"/>
  <c r="O50" i="31"/>
  <c r="W50" i="31"/>
  <c r="Q50" i="31"/>
  <c r="U50" i="31"/>
  <c r="R48" i="39"/>
  <c r="L48" i="39"/>
  <c r="L90" i="39"/>
  <c r="J48" i="39"/>
  <c r="M48" i="39"/>
  <c r="M90" i="39"/>
  <c r="K48" i="39"/>
  <c r="D90" i="39"/>
  <c r="R90" i="39"/>
  <c r="C50" i="39"/>
  <c r="D49" i="39"/>
  <c r="E46" i="39"/>
  <c r="O46" i="39"/>
  <c r="N47" i="39"/>
  <c r="C47" i="38" s="1"/>
  <c r="J89" i="39"/>
  <c r="E98" i="39"/>
  <c r="O32" i="39"/>
  <c r="E94" i="37"/>
  <c r="O28" i="37"/>
  <c r="E29" i="37"/>
  <c r="D21" i="37"/>
  <c r="D32" i="37"/>
  <c r="N30" i="37"/>
  <c r="K31" i="37"/>
  <c r="L31" i="37"/>
  <c r="L21" i="37"/>
  <c r="J31" i="37"/>
  <c r="S19" i="32"/>
  <c r="E19" i="32" s="1"/>
  <c r="W20" i="32"/>
  <c r="U20" i="32"/>
  <c r="Q20" i="32"/>
  <c r="O20" i="32"/>
  <c r="V20" i="32"/>
  <c r="T20" i="32"/>
  <c r="R20" i="32"/>
  <c r="P20" i="32"/>
  <c r="C22" i="32"/>
  <c r="D21" i="32"/>
  <c r="X19" i="32"/>
  <c r="J19" i="32"/>
  <c r="S50" i="31"/>
  <c r="E50" i="31"/>
  <c r="AC50" i="31" s="1"/>
  <c r="AD50" i="31" s="1"/>
  <c r="X50" i="31"/>
  <c r="J50" i="31" s="1"/>
  <c r="D52" i="31"/>
  <c r="C53" i="31"/>
  <c r="O51" i="31"/>
  <c r="Q51" i="31"/>
  <c r="U51" i="31"/>
  <c r="W51" i="31"/>
  <c r="P51" i="31"/>
  <c r="T51" i="31"/>
  <c r="R51" i="31"/>
  <c r="V51" i="31"/>
  <c r="C51" i="39"/>
  <c r="D50" i="39"/>
  <c r="N48" i="39"/>
  <c r="C48" i="38" s="1"/>
  <c r="E47" i="39"/>
  <c r="O47" i="39" s="1"/>
  <c r="R49" i="39"/>
  <c r="L49" i="39"/>
  <c r="J49" i="39"/>
  <c r="M49" i="39"/>
  <c r="K49" i="39"/>
  <c r="D91" i="39"/>
  <c r="R91" i="39"/>
  <c r="K90" i="39"/>
  <c r="E95" i="37"/>
  <c r="O29" i="37"/>
  <c r="E30" i="37"/>
  <c r="D33" i="37"/>
  <c r="M32" i="37"/>
  <c r="K32" i="37"/>
  <c r="L32" i="37"/>
  <c r="L33" i="37"/>
  <c r="J32" i="37"/>
  <c r="R30" i="37"/>
  <c r="Y19" i="32"/>
  <c r="AC19" i="32"/>
  <c r="S20" i="32"/>
  <c r="E20" i="32" s="1"/>
  <c r="AF19" i="32"/>
  <c r="AB19" i="32"/>
  <c r="V21" i="32"/>
  <c r="T21" i="32"/>
  <c r="R21" i="32"/>
  <c r="P21" i="32"/>
  <c r="W21" i="32"/>
  <c r="U21" i="32"/>
  <c r="Q21" i="32"/>
  <c r="O21" i="32"/>
  <c r="C23" i="32"/>
  <c r="D23" i="32" s="1"/>
  <c r="O23" i="32" s="1"/>
  <c r="D22" i="32"/>
  <c r="X20" i="32"/>
  <c r="J20" i="32" s="1"/>
  <c r="S51" i="31"/>
  <c r="E51" i="31" s="1"/>
  <c r="X51" i="31"/>
  <c r="J51" i="31" s="1"/>
  <c r="D53" i="31"/>
  <c r="C54" i="31"/>
  <c r="P52" i="31"/>
  <c r="R52" i="31"/>
  <c r="T52" i="31"/>
  <c r="V52" i="31"/>
  <c r="O52" i="31"/>
  <c r="W52" i="31"/>
  <c r="Q52" i="31"/>
  <c r="U52" i="31"/>
  <c r="AF50" i="31"/>
  <c r="AB50" i="31"/>
  <c r="AH50" i="31"/>
  <c r="AO50" i="31"/>
  <c r="AQ50" i="31"/>
  <c r="AG50" i="31"/>
  <c r="AP50" i="31"/>
  <c r="AE50" i="31"/>
  <c r="AI50" i="31"/>
  <c r="AR50" i="31"/>
  <c r="L91" i="39"/>
  <c r="C52" i="39"/>
  <c r="D51" i="39"/>
  <c r="M91" i="39"/>
  <c r="N49" i="39"/>
  <c r="C49" i="38" s="1"/>
  <c r="E48" i="39"/>
  <c r="O48" i="39"/>
  <c r="R50" i="39"/>
  <c r="L50" i="39"/>
  <c r="J50" i="39"/>
  <c r="M50" i="39"/>
  <c r="M92" i="39" s="1"/>
  <c r="K50" i="39"/>
  <c r="D92" i="39"/>
  <c r="R92" i="39"/>
  <c r="E96" i="37"/>
  <c r="O30" i="37"/>
  <c r="N32" i="37"/>
  <c r="R31" i="37"/>
  <c r="AD19" i="32"/>
  <c r="S21" i="32"/>
  <c r="E21" i="32" s="1"/>
  <c r="W22" i="32"/>
  <c r="U22" i="32"/>
  <c r="Q22" i="32"/>
  <c r="O22" i="32"/>
  <c r="V22" i="32"/>
  <c r="T22" i="32"/>
  <c r="R22" i="32"/>
  <c r="P22" i="32"/>
  <c r="C24" i="32"/>
  <c r="X21" i="32"/>
  <c r="J21" i="32"/>
  <c r="S52" i="31"/>
  <c r="E52" i="31" s="1"/>
  <c r="AU50" i="31"/>
  <c r="AW50" i="31"/>
  <c r="AT50" i="31"/>
  <c r="AV50" i="31"/>
  <c r="AN50" i="31"/>
  <c r="D54" i="31"/>
  <c r="C55" i="31"/>
  <c r="BE50" i="31"/>
  <c r="BG50" i="31"/>
  <c r="BF50" i="31"/>
  <c r="BD50" i="31"/>
  <c r="X52" i="31"/>
  <c r="J52" i="31" s="1"/>
  <c r="O53" i="31"/>
  <c r="Q53" i="31"/>
  <c r="U53" i="31"/>
  <c r="W53" i="31"/>
  <c r="P53" i="31"/>
  <c r="T53" i="31"/>
  <c r="R53" i="31"/>
  <c r="V53" i="31"/>
  <c r="AY50" i="31"/>
  <c r="BA50" i="31"/>
  <c r="BB50" i="31"/>
  <c r="AZ50" i="31"/>
  <c r="R51" i="39"/>
  <c r="L51" i="39"/>
  <c r="L93" i="39"/>
  <c r="J51" i="39"/>
  <c r="M51" i="39"/>
  <c r="K51" i="39"/>
  <c r="K93" i="39"/>
  <c r="D93" i="39"/>
  <c r="R93" i="39"/>
  <c r="N50" i="39"/>
  <c r="C50" i="38" s="1"/>
  <c r="J92" i="39"/>
  <c r="E49" i="39"/>
  <c r="O49" i="39"/>
  <c r="C53" i="39"/>
  <c r="D52" i="39"/>
  <c r="E32" i="37"/>
  <c r="BA84" i="32"/>
  <c r="BA118" i="32" s="1"/>
  <c r="BB84" i="32"/>
  <c r="BB118" i="32" s="1"/>
  <c r="AY84" i="32"/>
  <c r="AZ84" i="32"/>
  <c r="AZ118" i="32"/>
  <c r="BF84" i="32"/>
  <c r="BF118" i="32"/>
  <c r="BG84" i="32"/>
  <c r="BG118" i="32" s="1"/>
  <c r="BD84" i="32"/>
  <c r="BE84" i="32"/>
  <c r="BE118" i="32"/>
  <c r="AG19" i="32"/>
  <c r="AY19" i="32"/>
  <c r="AH19" i="32"/>
  <c r="BE19" i="32"/>
  <c r="AP19" i="32"/>
  <c r="AQ19" i="32"/>
  <c r="AE19" i="32"/>
  <c r="AI19" i="32"/>
  <c r="AR19" i="32"/>
  <c r="AO19" i="32"/>
  <c r="AF21" i="32"/>
  <c r="AB21" i="32"/>
  <c r="C25" i="32"/>
  <c r="D24" i="32"/>
  <c r="X22" i="32"/>
  <c r="J22" i="32" s="1"/>
  <c r="V23" i="32"/>
  <c r="T23" i="32"/>
  <c r="R23" i="32"/>
  <c r="P23" i="32"/>
  <c r="W23" i="32"/>
  <c r="U23" i="32"/>
  <c r="Q23" i="32"/>
  <c r="S23" i="32" s="1"/>
  <c r="E23" i="32" s="1"/>
  <c r="S22" i="32"/>
  <c r="E22" i="32" s="1"/>
  <c r="BA19" i="32"/>
  <c r="BB19" i="32"/>
  <c r="AX50" i="31"/>
  <c r="S53" i="31"/>
  <c r="E53" i="31" s="1"/>
  <c r="X53" i="31"/>
  <c r="J53" i="31" s="1"/>
  <c r="O54" i="31"/>
  <c r="Q54" i="31"/>
  <c r="U54" i="31"/>
  <c r="W54" i="31"/>
  <c r="P54" i="31"/>
  <c r="R54" i="31"/>
  <c r="T54" i="31"/>
  <c r="V54" i="31"/>
  <c r="BC50" i="31"/>
  <c r="AS50" i="31"/>
  <c r="D55" i="31"/>
  <c r="C56" i="31"/>
  <c r="C54" i="39"/>
  <c r="D53" i="39"/>
  <c r="R52" i="39"/>
  <c r="L52" i="39"/>
  <c r="J52" i="39"/>
  <c r="M52" i="39"/>
  <c r="K52" i="39"/>
  <c r="K94" i="39" s="1"/>
  <c r="D94" i="39"/>
  <c r="R94" i="39" s="1"/>
  <c r="E50" i="39"/>
  <c r="O50" i="39"/>
  <c r="N51" i="39"/>
  <c r="C51" i="38" s="1"/>
  <c r="O32" i="37"/>
  <c r="E98" i="37"/>
  <c r="AZ19" i="32"/>
  <c r="O24" i="32"/>
  <c r="Q24" i="32"/>
  <c r="R24" i="32"/>
  <c r="BG86" i="32"/>
  <c r="BG120" i="32" s="1"/>
  <c r="BC84" i="32"/>
  <c r="BC118" i="32" s="1"/>
  <c r="BD118" i="32"/>
  <c r="BF85" i="32"/>
  <c r="BF119" i="32"/>
  <c r="BE85" i="32"/>
  <c r="BE119" i="32" s="1"/>
  <c r="BD85" i="32"/>
  <c r="BG85" i="32"/>
  <c r="BG119" i="32"/>
  <c r="BB85" i="32"/>
  <c r="BB119" i="32"/>
  <c r="BA85" i="32"/>
  <c r="BA119" i="32" s="1"/>
  <c r="AZ85" i="32"/>
  <c r="AZ119" i="32" s="1"/>
  <c r="AY85" i="32"/>
  <c r="AY118" i="32"/>
  <c r="AX84" i="32"/>
  <c r="AX118" i="32" s="1"/>
  <c r="BF19" i="32"/>
  <c r="BG19" i="32"/>
  <c r="AV19" i="32"/>
  <c r="BD19" i="32"/>
  <c r="AW19" i="32"/>
  <c r="AN19" i="32"/>
  <c r="AT19" i="32"/>
  <c r="AU19" i="32"/>
  <c r="AX19" i="32"/>
  <c r="X23" i="32"/>
  <c r="J23" i="32" s="1"/>
  <c r="U24" i="32"/>
  <c r="T24" i="32"/>
  <c r="P24" i="32"/>
  <c r="C26" i="32"/>
  <c r="D25" i="32"/>
  <c r="P55" i="31"/>
  <c r="R55" i="31"/>
  <c r="T55" i="31"/>
  <c r="V55" i="31"/>
  <c r="O55" i="31"/>
  <c r="Q55" i="31"/>
  <c r="U55" i="31"/>
  <c r="W55" i="31"/>
  <c r="X54" i="31"/>
  <c r="J54" i="31" s="1"/>
  <c r="D56" i="31"/>
  <c r="C57" i="31"/>
  <c r="S54" i="31"/>
  <c r="E54" i="31" s="1"/>
  <c r="C55" i="39"/>
  <c r="D54" i="39"/>
  <c r="E51" i="39"/>
  <c r="O51" i="39"/>
  <c r="N52" i="39"/>
  <c r="C52" i="38" s="1"/>
  <c r="J94" i="39"/>
  <c r="R53" i="39"/>
  <c r="L53" i="39"/>
  <c r="L95" i="39"/>
  <c r="J53" i="39"/>
  <c r="M53" i="39"/>
  <c r="M95" i="39" s="1"/>
  <c r="K53" i="39"/>
  <c r="K95" i="39" s="1"/>
  <c r="D95" i="39"/>
  <c r="R95" i="39" s="1"/>
  <c r="O25" i="32"/>
  <c r="Q25" i="32"/>
  <c r="R25" i="32"/>
  <c r="BH19" i="32"/>
  <c r="BE86" i="32"/>
  <c r="BE120" i="32" s="1"/>
  <c r="BF86" i="32"/>
  <c r="BF120" i="32" s="1"/>
  <c r="BD86" i="32"/>
  <c r="BB86" i="32"/>
  <c r="BB120" i="32"/>
  <c r="BA86" i="32"/>
  <c r="BA120" i="32"/>
  <c r="AZ86" i="32"/>
  <c r="AZ120" i="32"/>
  <c r="AY86" i="32"/>
  <c r="BC85" i="32"/>
  <c r="BC119" i="32" s="1"/>
  <c r="BD119" i="32"/>
  <c r="BB88" i="32"/>
  <c r="BB122" i="32"/>
  <c r="AY119" i="32"/>
  <c r="AX85" i="32"/>
  <c r="AX119" i="32" s="1"/>
  <c r="BC19" i="32"/>
  <c r="AS19" i="32"/>
  <c r="X24" i="32"/>
  <c r="J24" i="32"/>
  <c r="S24" i="32"/>
  <c r="E24" i="32"/>
  <c r="AZ88" i="32"/>
  <c r="AZ122" i="32"/>
  <c r="AY88" i="32"/>
  <c r="BF88" i="32"/>
  <c r="BF122" i="32" s="1"/>
  <c r="BD88" i="32"/>
  <c r="BD122" i="32" s="1"/>
  <c r="BG88" i="32"/>
  <c r="BG122" i="32"/>
  <c r="BE88" i="32"/>
  <c r="BE122" i="32"/>
  <c r="AC23" i="32"/>
  <c r="Y23" i="32"/>
  <c r="T25" i="32"/>
  <c r="P25" i="32"/>
  <c r="S25" i="32" s="1"/>
  <c r="U25" i="32"/>
  <c r="C27" i="32"/>
  <c r="C28" i="32" s="1"/>
  <c r="C29" i="32" s="1"/>
  <c r="C30" i="32" s="1"/>
  <c r="C31" i="32" s="1"/>
  <c r="C32" i="32" s="1"/>
  <c r="C33" i="32" s="1"/>
  <c r="C34" i="32" s="1"/>
  <c r="C35" i="32" s="1"/>
  <c r="D26" i="32"/>
  <c r="D16" i="32"/>
  <c r="D35" i="32" s="1"/>
  <c r="AF23" i="32"/>
  <c r="AB23" i="32"/>
  <c r="AF54" i="31"/>
  <c r="AB54" i="31"/>
  <c r="AC54" i="31"/>
  <c r="AD54" i="31"/>
  <c r="Y54" i="31"/>
  <c r="D57" i="31"/>
  <c r="C58" i="31"/>
  <c r="S55" i="31"/>
  <c r="E55" i="31" s="1"/>
  <c r="P56" i="31"/>
  <c r="S56" i="31" s="1"/>
  <c r="E56" i="31" s="1"/>
  <c r="R56" i="31"/>
  <c r="T56" i="31"/>
  <c r="X56" i="31" s="1"/>
  <c r="O56" i="31"/>
  <c r="Q56" i="31"/>
  <c r="U56" i="31"/>
  <c r="D48" i="31"/>
  <c r="X55" i="31"/>
  <c r="J55" i="31" s="1"/>
  <c r="AF55" i="31" s="1"/>
  <c r="E52" i="39"/>
  <c r="O52" i="39" s="1"/>
  <c r="M54" i="39"/>
  <c r="M96" i="39"/>
  <c r="K54" i="39"/>
  <c r="K96" i="39"/>
  <c r="J54" i="39"/>
  <c r="R54" i="39"/>
  <c r="L54" i="39"/>
  <c r="L96" i="39"/>
  <c r="D96" i="39"/>
  <c r="R96" i="39"/>
  <c r="N53" i="39"/>
  <c r="C53" i="38" s="1"/>
  <c r="J95" i="39"/>
  <c r="C69" i="39"/>
  <c r="D55" i="39"/>
  <c r="C56" i="39"/>
  <c r="AY120" i="32"/>
  <c r="AX86" i="32"/>
  <c r="AX120" i="32" s="1"/>
  <c r="BD120" i="32"/>
  <c r="AY87" i="32"/>
  <c r="AZ87" i="32"/>
  <c r="BA87" i="32"/>
  <c r="BA121" i="32" s="1"/>
  <c r="BB87" i="32"/>
  <c r="BB121" i="32" s="1"/>
  <c r="BG87" i="32"/>
  <c r="BG121" i="32" s="1"/>
  <c r="BF87" i="32"/>
  <c r="BF121" i="32" s="1"/>
  <c r="BE87" i="32"/>
  <c r="BE121" i="32" s="1"/>
  <c r="BD87" i="32"/>
  <c r="BD121" i="32" s="1"/>
  <c r="BA88" i="32"/>
  <c r="BA122" i="32"/>
  <c r="V26" i="32"/>
  <c r="T26" i="32"/>
  <c r="R26" i="32"/>
  <c r="P26" i="32"/>
  <c r="W26" i="32"/>
  <c r="U26" i="32"/>
  <c r="Q26" i="32"/>
  <c r="O26" i="32"/>
  <c r="S26" i="32" s="1"/>
  <c r="E25" i="32"/>
  <c r="AC25" i="32" s="1"/>
  <c r="AD25" i="32" s="1"/>
  <c r="AD23" i="32"/>
  <c r="BC88" i="32"/>
  <c r="BC122" i="32" s="1"/>
  <c r="AC24" i="32"/>
  <c r="AD24" i="32" s="1"/>
  <c r="Y24" i="32"/>
  <c r="X25" i="32"/>
  <c r="J25" i="32" s="1"/>
  <c r="AB25" i="32" s="1"/>
  <c r="AY122" i="32"/>
  <c r="AX88" i="32"/>
  <c r="AX122" i="32"/>
  <c r="J56" i="31"/>
  <c r="AF56" i="31" s="1"/>
  <c r="AB56" i="31"/>
  <c r="AB55" i="31"/>
  <c r="AC55" i="31"/>
  <c r="AD55" i="31" s="1"/>
  <c r="Y55" i="31"/>
  <c r="C59" i="31"/>
  <c r="C60" i="31" s="1"/>
  <c r="C61" i="31" s="1"/>
  <c r="C62" i="31" s="1"/>
  <c r="C63" i="31" s="1"/>
  <c r="C64" i="31" s="1"/>
  <c r="C65" i="31" s="1"/>
  <c r="C66" i="31" s="1"/>
  <c r="C67" i="31" s="1"/>
  <c r="O57" i="31"/>
  <c r="Q57" i="31"/>
  <c r="U57" i="31"/>
  <c r="P57" i="31"/>
  <c r="R57" i="31"/>
  <c r="T57" i="31"/>
  <c r="X57" i="31" s="1"/>
  <c r="J57" i="31" s="1"/>
  <c r="AG54" i="31"/>
  <c r="AH54" i="31"/>
  <c r="R55" i="39"/>
  <c r="D56" i="39"/>
  <c r="C57" i="39"/>
  <c r="C70" i="39"/>
  <c r="C71" i="39" s="1"/>
  <c r="C72" i="39" s="1"/>
  <c r="C73" i="39" s="1"/>
  <c r="C74" i="39" s="1"/>
  <c r="C75" i="39" s="1"/>
  <c r="D69" i="39"/>
  <c r="N95" i="39"/>
  <c r="C95" i="38" s="1"/>
  <c r="D95" i="38" s="1"/>
  <c r="E53" i="39"/>
  <c r="O53" i="39"/>
  <c r="O95" i="39" s="1"/>
  <c r="N54" i="39"/>
  <c r="J96" i="39"/>
  <c r="AY121" i="32"/>
  <c r="BC87" i="32"/>
  <c r="BC121" i="32" s="1"/>
  <c r="E26" i="32"/>
  <c r="Y26" i="32" s="1"/>
  <c r="AR24" i="32"/>
  <c r="AI24" i="32"/>
  <c r="AE24" i="32"/>
  <c r="AH24" i="32"/>
  <c r="AR23" i="32"/>
  <c r="AI23" i="32"/>
  <c r="AE23" i="32"/>
  <c r="AH23" i="32"/>
  <c r="AF25" i="32"/>
  <c r="Y25" i="32"/>
  <c r="BF54" i="31"/>
  <c r="BB54" i="31"/>
  <c r="S57" i="31"/>
  <c r="E57" i="31" s="1"/>
  <c r="Y57" i="31" s="1"/>
  <c r="AH55" i="31"/>
  <c r="AQ55" i="31"/>
  <c r="AG55" i="31"/>
  <c r="AP55" i="31"/>
  <c r="E54" i="39"/>
  <c r="O54" i="39" s="1"/>
  <c r="O96" i="39" s="1"/>
  <c r="D99" i="39"/>
  <c r="L69" i="39"/>
  <c r="L99" i="39" s="1"/>
  <c r="J69" i="39"/>
  <c r="M69" i="39"/>
  <c r="K69" i="39"/>
  <c r="D70" i="39"/>
  <c r="M56" i="39"/>
  <c r="M98" i="39" s="1"/>
  <c r="K56" i="39"/>
  <c r="K98" i="39" s="1"/>
  <c r="L56" i="39"/>
  <c r="L98" i="39" s="1"/>
  <c r="J56" i="39"/>
  <c r="N56" i="39" s="1"/>
  <c r="BA35" i="34"/>
  <c r="AZ35" i="34"/>
  <c r="BB35" i="34"/>
  <c r="AW35" i="34"/>
  <c r="AU35" i="34"/>
  <c r="AV35" i="34"/>
  <c r="AT35" i="34"/>
  <c r="AY35" i="34" s="1"/>
  <c r="BF89" i="32"/>
  <c r="BF123" i="32" s="1"/>
  <c r="BE89" i="32"/>
  <c r="BE123" i="32" s="1"/>
  <c r="BD89" i="32"/>
  <c r="BG89" i="32"/>
  <c r="BG123" i="32"/>
  <c r="AY89" i="32"/>
  <c r="AZ89" i="32"/>
  <c r="BA89" i="32"/>
  <c r="BA123" i="32" s="1"/>
  <c r="BB89" i="32"/>
  <c r="BB123" i="32" s="1"/>
  <c r="BF24" i="32"/>
  <c r="BE24" i="32"/>
  <c r="AW24" i="32"/>
  <c r="BF91" i="32"/>
  <c r="BF125" i="32" s="1"/>
  <c r="BD91" i="32"/>
  <c r="BC91" i="32" s="1"/>
  <c r="BC125" i="32" s="1"/>
  <c r="BG91" i="32"/>
  <c r="BG125" i="32"/>
  <c r="BE91" i="32"/>
  <c r="BE125" i="32"/>
  <c r="BB91" i="32"/>
  <c r="BB125" i="32"/>
  <c r="AZ91" i="32"/>
  <c r="AZ125" i="32"/>
  <c r="BA91" i="32"/>
  <c r="BA125" i="32"/>
  <c r="AY91" i="32"/>
  <c r="BD23" i="32"/>
  <c r="BG23" i="32"/>
  <c r="AU23" i="32"/>
  <c r="AY55" i="31"/>
  <c r="AZ55" i="31"/>
  <c r="BE55" i="31"/>
  <c r="BD55" i="31"/>
  <c r="AC57" i="31"/>
  <c r="AD57" i="31" s="1"/>
  <c r="L70" i="39"/>
  <c r="L100" i="39" s="1"/>
  <c r="J99" i="39"/>
  <c r="N69" i="39"/>
  <c r="D71" i="39"/>
  <c r="K99" i="39"/>
  <c r="M99" i="39"/>
  <c r="AY90" i="32"/>
  <c r="BB90" i="32"/>
  <c r="BB124" i="32" s="1"/>
  <c r="BA90" i="32"/>
  <c r="BA124" i="32" s="1"/>
  <c r="AZ90" i="32"/>
  <c r="BF90" i="32"/>
  <c r="BF124" i="32" s="1"/>
  <c r="BG90" i="32"/>
  <c r="BG124" i="32" s="1"/>
  <c r="BD90" i="32"/>
  <c r="BE90" i="32"/>
  <c r="BE124" i="32"/>
  <c r="AY123" i="32"/>
  <c r="BC89" i="32"/>
  <c r="BC123" i="32" s="1"/>
  <c r="BD123" i="32"/>
  <c r="AY125" i="32"/>
  <c r="AX91" i="32"/>
  <c r="AX125" i="32"/>
  <c r="BD125" i="32"/>
  <c r="AI57" i="31"/>
  <c r="AH57" i="31"/>
  <c r="D72" i="39"/>
  <c r="E56" i="39"/>
  <c r="E69" i="39"/>
  <c r="K71" i="39"/>
  <c r="K101" i="39" s="1"/>
  <c r="BD124" i="32"/>
  <c r="AY124" i="32"/>
  <c r="BF92" i="32"/>
  <c r="BF126" i="32"/>
  <c r="BD92" i="32"/>
  <c r="BG92" i="32"/>
  <c r="BG126" i="32" s="1"/>
  <c r="BE92" i="32"/>
  <c r="BB92" i="32"/>
  <c r="BB126" i="32" s="1"/>
  <c r="AZ92" i="32"/>
  <c r="AZ126" i="32" s="1"/>
  <c r="AY92" i="32"/>
  <c r="AY126" i="32" s="1"/>
  <c r="BA92" i="32"/>
  <c r="BA126" i="32"/>
  <c r="BG57" i="31"/>
  <c r="D73" i="39"/>
  <c r="E99" i="39"/>
  <c r="D102" i="39"/>
  <c r="R102" i="39" s="1"/>
  <c r="K72" i="39"/>
  <c r="K102" i="39" s="1"/>
  <c r="BG93" i="32"/>
  <c r="BG127" i="32"/>
  <c r="BE93" i="32"/>
  <c r="BE127" i="32"/>
  <c r="BF93" i="32"/>
  <c r="BF127" i="32"/>
  <c r="BD93" i="32"/>
  <c r="BA93" i="32"/>
  <c r="BA127" i="32" s="1"/>
  <c r="AY93" i="32"/>
  <c r="BB93" i="32"/>
  <c r="BB127" i="32"/>
  <c r="AZ93" i="32"/>
  <c r="AZ127" i="32"/>
  <c r="AX92" i="32"/>
  <c r="AX126" i="32" s="1"/>
  <c r="BD126" i="32"/>
  <c r="C87" i="39"/>
  <c r="C88" i="39" s="1"/>
  <c r="C89" i="39" s="1"/>
  <c r="C90" i="39" s="1"/>
  <c r="C91" i="39" s="1"/>
  <c r="C92" i="39" s="1"/>
  <c r="C93" i="39" s="1"/>
  <c r="C94" i="39" s="1"/>
  <c r="C95" i="39" s="1"/>
  <c r="C96" i="39" s="1"/>
  <c r="C97" i="39" s="1"/>
  <c r="C98" i="39" s="1"/>
  <c r="C99" i="39" s="1"/>
  <c r="C100" i="39" s="1"/>
  <c r="C101" i="39" s="1"/>
  <c r="C102" i="39" s="1"/>
  <c r="C103" i="39" s="1"/>
  <c r="C104" i="39" s="1"/>
  <c r="C105" i="39" s="1"/>
  <c r="D74" i="39"/>
  <c r="AY127" i="32"/>
  <c r="BD127" i="32"/>
  <c r="BC93" i="32"/>
  <c r="BC127" i="32" s="1"/>
  <c r="L74" i="39"/>
  <c r="L104" i="39" s="1"/>
  <c r="M74" i="39"/>
  <c r="M104" i="39" s="1"/>
  <c r="C48" i="30"/>
  <c r="C16" i="30"/>
  <c r="AW62" i="30"/>
  <c r="AP62" i="30"/>
  <c r="AW61" i="30"/>
  <c r="AP61" i="30"/>
  <c r="AW60" i="30"/>
  <c r="AP60" i="30"/>
  <c r="BE59" i="30"/>
  <c r="BD59" i="30"/>
  <c r="BB59" i="30"/>
  <c r="AZ59" i="30"/>
  <c r="AY59" i="30"/>
  <c r="AW59" i="30"/>
  <c r="AT59" i="30"/>
  <c r="AS59" i="30"/>
  <c r="AR59" i="30"/>
  <c r="AP59" i="30"/>
  <c r="AN59" i="30"/>
  <c r="AK59" i="30"/>
  <c r="BC59" i="30"/>
  <c r="AK58" i="30"/>
  <c r="K58" i="30"/>
  <c r="L58" i="30" s="1"/>
  <c r="H58" i="30"/>
  <c r="M58" i="30" s="1"/>
  <c r="G58" i="30"/>
  <c r="I58" i="30" s="1"/>
  <c r="N58" i="30" s="1"/>
  <c r="AK57" i="30"/>
  <c r="L57" i="30"/>
  <c r="I57" i="30"/>
  <c r="N57" i="30"/>
  <c r="H57" i="30"/>
  <c r="M57" i="30"/>
  <c r="AK56" i="30"/>
  <c r="I56" i="30"/>
  <c r="N56" i="30" s="1"/>
  <c r="H56" i="30"/>
  <c r="M56" i="30" s="1"/>
  <c r="AK55" i="30"/>
  <c r="K55" i="30"/>
  <c r="L55" i="30" s="1"/>
  <c r="H55" i="30"/>
  <c r="M55" i="30"/>
  <c r="G55" i="30"/>
  <c r="I55" i="30"/>
  <c r="N55" i="30" s="1"/>
  <c r="AK54" i="30"/>
  <c r="K54" i="30"/>
  <c r="L54" i="30"/>
  <c r="H54" i="30"/>
  <c r="M54" i="30"/>
  <c r="G54" i="30"/>
  <c r="I54" i="30"/>
  <c r="N54" i="30" s="1"/>
  <c r="AK53" i="30"/>
  <c r="K53" i="30"/>
  <c r="L53" i="30" s="1"/>
  <c r="H53" i="30"/>
  <c r="M53" i="30"/>
  <c r="G53" i="30"/>
  <c r="I53" i="30"/>
  <c r="N53" i="30" s="1"/>
  <c r="AK52" i="30"/>
  <c r="K52" i="30"/>
  <c r="L52" i="30"/>
  <c r="H52" i="30"/>
  <c r="M52" i="30"/>
  <c r="G52" i="30"/>
  <c r="I52" i="30"/>
  <c r="N52" i="30" s="1"/>
  <c r="AK51" i="30"/>
  <c r="K51" i="30"/>
  <c r="L51" i="30"/>
  <c r="H51" i="30"/>
  <c r="M51" i="30"/>
  <c r="G51" i="30"/>
  <c r="I51" i="30"/>
  <c r="N51" i="30" s="1"/>
  <c r="AK50" i="30"/>
  <c r="K50" i="30"/>
  <c r="L50" i="30"/>
  <c r="H50" i="30"/>
  <c r="M50" i="30"/>
  <c r="G50" i="30"/>
  <c r="I50" i="30"/>
  <c r="N50" i="30" s="1"/>
  <c r="AK49" i="30"/>
  <c r="K49" i="30"/>
  <c r="L49" i="30"/>
  <c r="H49" i="30"/>
  <c r="M49" i="30"/>
  <c r="G49" i="30"/>
  <c r="I49" i="30"/>
  <c r="N49" i="30" s="1"/>
  <c r="C49" i="30"/>
  <c r="B67" i="30"/>
  <c r="AX59" i="30"/>
  <c r="D49" i="30"/>
  <c r="V49" i="30"/>
  <c r="W49" i="30"/>
  <c r="AM135" i="30"/>
  <c r="AL135" i="30"/>
  <c r="AK135" i="30"/>
  <c r="AJ135" i="30"/>
  <c r="W135" i="30"/>
  <c r="V135" i="30"/>
  <c r="U135" i="30"/>
  <c r="T135" i="30"/>
  <c r="I135" i="30"/>
  <c r="H135" i="30"/>
  <c r="F135" i="30"/>
  <c r="B135" i="30"/>
  <c r="AM134" i="30"/>
  <c r="AL134" i="30"/>
  <c r="AK134" i="30"/>
  <c r="AJ134" i="30"/>
  <c r="W134" i="30"/>
  <c r="V134" i="30"/>
  <c r="U134" i="30"/>
  <c r="T134" i="30"/>
  <c r="I134" i="30"/>
  <c r="H134" i="30"/>
  <c r="F134" i="30"/>
  <c r="B134" i="30"/>
  <c r="AM133" i="30"/>
  <c r="AL133" i="30"/>
  <c r="AK133" i="30"/>
  <c r="AJ133" i="30"/>
  <c r="W133" i="30"/>
  <c r="V133" i="30"/>
  <c r="U133" i="30"/>
  <c r="T133" i="30"/>
  <c r="I133" i="30"/>
  <c r="H133" i="30"/>
  <c r="G133" i="30"/>
  <c r="F133" i="30"/>
  <c r="C133" i="30"/>
  <c r="C134" i="30"/>
  <c r="C135" i="30" s="1"/>
  <c r="B133" i="30"/>
  <c r="AM132" i="30"/>
  <c r="AL132" i="30"/>
  <c r="AK132" i="30"/>
  <c r="AJ132" i="30"/>
  <c r="AC132" i="30"/>
  <c r="Y132" i="30"/>
  <c r="W132" i="30"/>
  <c r="V132" i="30"/>
  <c r="U132" i="30"/>
  <c r="T132" i="30"/>
  <c r="I132" i="30"/>
  <c r="H132" i="30"/>
  <c r="G132" i="30"/>
  <c r="F132" i="30"/>
  <c r="E132" i="30"/>
  <c r="D132" i="30"/>
  <c r="B132" i="30"/>
  <c r="AM131" i="30"/>
  <c r="AL131" i="30"/>
  <c r="AK131" i="30"/>
  <c r="AJ131" i="30"/>
  <c r="W131" i="30"/>
  <c r="V131" i="30"/>
  <c r="U131" i="30"/>
  <c r="T131" i="30"/>
  <c r="I131" i="30"/>
  <c r="H131" i="30"/>
  <c r="G131" i="30"/>
  <c r="F131" i="30"/>
  <c r="AM130" i="30"/>
  <c r="AL130" i="30"/>
  <c r="AK130" i="30"/>
  <c r="AJ130" i="30"/>
  <c r="W130" i="30"/>
  <c r="V130" i="30"/>
  <c r="U130" i="30"/>
  <c r="T130" i="30"/>
  <c r="I130" i="30"/>
  <c r="H130" i="30"/>
  <c r="G130" i="30"/>
  <c r="F130" i="30"/>
  <c r="B130" i="30"/>
  <c r="AM129" i="30"/>
  <c r="AL129" i="30"/>
  <c r="AK129" i="30"/>
  <c r="AJ129" i="30"/>
  <c r="W129" i="30"/>
  <c r="V129" i="30"/>
  <c r="U129" i="30"/>
  <c r="T129" i="30"/>
  <c r="I129" i="30"/>
  <c r="H129" i="30"/>
  <c r="G129" i="30"/>
  <c r="F129" i="30"/>
  <c r="B129" i="30"/>
  <c r="AM128" i="30"/>
  <c r="AL128" i="30"/>
  <c r="AK128" i="30"/>
  <c r="AJ128" i="30"/>
  <c r="W128" i="30"/>
  <c r="V128" i="30"/>
  <c r="U128" i="30"/>
  <c r="T128" i="30"/>
  <c r="I128" i="30"/>
  <c r="H128" i="30"/>
  <c r="G128" i="30"/>
  <c r="F128" i="30"/>
  <c r="B128" i="30"/>
  <c r="AM127" i="30"/>
  <c r="AL127" i="30"/>
  <c r="AJ127" i="30"/>
  <c r="F127" i="30"/>
  <c r="B127" i="30"/>
  <c r="AM126" i="30"/>
  <c r="AL126" i="30"/>
  <c r="AJ126" i="30"/>
  <c r="W126" i="30"/>
  <c r="V126" i="30"/>
  <c r="K126" i="30"/>
  <c r="G126" i="30"/>
  <c r="F126" i="30"/>
  <c r="B126" i="30"/>
  <c r="AM125" i="30"/>
  <c r="AL125" i="30"/>
  <c r="AJ125" i="30"/>
  <c r="W125" i="30"/>
  <c r="V125" i="30"/>
  <c r="L125" i="30"/>
  <c r="K125" i="30"/>
  <c r="G125" i="30"/>
  <c r="F125" i="30"/>
  <c r="B125" i="30"/>
  <c r="AM124" i="30"/>
  <c r="AL124" i="30"/>
  <c r="AJ124" i="30"/>
  <c r="F124" i="30"/>
  <c r="B124" i="30"/>
  <c r="AM123" i="30"/>
  <c r="AL123" i="30"/>
  <c r="AJ123" i="30"/>
  <c r="F123" i="30"/>
  <c r="B123" i="30"/>
  <c r="AM122" i="30"/>
  <c r="AL122" i="30"/>
  <c r="AJ122" i="30"/>
  <c r="F122" i="30"/>
  <c r="B122" i="30"/>
  <c r="AM121" i="30"/>
  <c r="AL121" i="30"/>
  <c r="AJ121" i="30"/>
  <c r="F121" i="30"/>
  <c r="B121" i="30"/>
  <c r="AM120" i="30"/>
  <c r="AL120" i="30"/>
  <c r="AJ120" i="30"/>
  <c r="F120" i="30"/>
  <c r="B120" i="30"/>
  <c r="AM119" i="30"/>
  <c r="AL119" i="30"/>
  <c r="AJ119" i="30"/>
  <c r="F119" i="30"/>
  <c r="B119" i="30"/>
  <c r="AM118" i="30"/>
  <c r="AL118" i="30"/>
  <c r="AJ118" i="30"/>
  <c r="H118" i="30"/>
  <c r="F118" i="30"/>
  <c r="B118" i="30"/>
  <c r="AH117" i="30"/>
  <c r="AG117" i="30"/>
  <c r="AE117" i="30"/>
  <c r="AD117" i="30"/>
  <c r="AC117" i="30"/>
  <c r="N117" i="30"/>
  <c r="M117" i="30"/>
  <c r="K117" i="30"/>
  <c r="J117" i="30"/>
  <c r="I117" i="30"/>
  <c r="H117" i="30"/>
  <c r="F117" i="30"/>
  <c r="E117" i="30"/>
  <c r="N135" i="30"/>
  <c r="M135" i="30"/>
  <c r="K135" i="30"/>
  <c r="N134" i="30"/>
  <c r="M134" i="30"/>
  <c r="K134" i="30"/>
  <c r="N133" i="30"/>
  <c r="M133" i="30"/>
  <c r="L133" i="30"/>
  <c r="K133" i="30"/>
  <c r="J133" i="30"/>
  <c r="N132" i="30"/>
  <c r="M132" i="30"/>
  <c r="L132" i="30"/>
  <c r="K132" i="30"/>
  <c r="J132" i="30"/>
  <c r="N131" i="30"/>
  <c r="M131" i="30"/>
  <c r="L131" i="30"/>
  <c r="K131" i="30"/>
  <c r="J131" i="30"/>
  <c r="B131" i="30"/>
  <c r="N130" i="30"/>
  <c r="M130" i="30"/>
  <c r="L130" i="30"/>
  <c r="K130" i="30"/>
  <c r="J130" i="30"/>
  <c r="N129" i="30"/>
  <c r="M129" i="30"/>
  <c r="L129" i="30"/>
  <c r="K129" i="30"/>
  <c r="J129" i="30"/>
  <c r="N128" i="30"/>
  <c r="M128" i="30"/>
  <c r="L128" i="30"/>
  <c r="K128" i="30"/>
  <c r="J128" i="30"/>
  <c r="AZ93" i="30"/>
  <c r="AZ127" i="30"/>
  <c r="AY93" i="30"/>
  <c r="AY127" i="30"/>
  <c r="AW93" i="30"/>
  <c r="AW127" i="30"/>
  <c r="AK93" i="30"/>
  <c r="AK127" i="30"/>
  <c r="K93" i="30"/>
  <c r="K127" i="30"/>
  <c r="H93" i="30"/>
  <c r="H127" i="30"/>
  <c r="G93" i="30"/>
  <c r="G127" i="30"/>
  <c r="AZ92" i="30"/>
  <c r="AZ126" i="30"/>
  <c r="AY92" i="30"/>
  <c r="AY126" i="30"/>
  <c r="AW92" i="30"/>
  <c r="AW126" i="30"/>
  <c r="AK92" i="30"/>
  <c r="AK126" i="30"/>
  <c r="L92" i="30"/>
  <c r="L126" i="30"/>
  <c r="I92" i="30"/>
  <c r="I126" i="30"/>
  <c r="H92" i="30"/>
  <c r="H126" i="30"/>
  <c r="AZ91" i="30"/>
  <c r="AZ125" i="30"/>
  <c r="AY91" i="30"/>
  <c r="AY125" i="30"/>
  <c r="AW91" i="30"/>
  <c r="AW125" i="30"/>
  <c r="AK91" i="30"/>
  <c r="AK125" i="30"/>
  <c r="I91" i="30"/>
  <c r="I125" i="30"/>
  <c r="H91" i="30"/>
  <c r="H125" i="30"/>
  <c r="AZ90" i="30"/>
  <c r="AY90" i="30"/>
  <c r="AW90" i="30"/>
  <c r="AK90" i="30"/>
  <c r="AX90" i="30" s="1"/>
  <c r="AU90" i="30" s="1"/>
  <c r="K90" i="30"/>
  <c r="L90" i="30" s="1"/>
  <c r="H90" i="30"/>
  <c r="M90" i="30" s="1"/>
  <c r="G90" i="30"/>
  <c r="I90" i="30" s="1"/>
  <c r="N90" i="30" s="1"/>
  <c r="AZ89" i="30"/>
  <c r="AY89" i="30"/>
  <c r="AW89" i="30"/>
  <c r="AK89" i="30"/>
  <c r="AX89" i="30"/>
  <c r="K89" i="30"/>
  <c r="L89" i="30"/>
  <c r="H89" i="30"/>
  <c r="M89" i="30"/>
  <c r="G89" i="30"/>
  <c r="I89" i="30"/>
  <c r="I123" i="30" s="1"/>
  <c r="AZ88" i="30"/>
  <c r="AY88" i="30"/>
  <c r="AW88" i="30"/>
  <c r="AK88" i="30"/>
  <c r="AX88" i="30"/>
  <c r="K88" i="30"/>
  <c r="L88" i="30"/>
  <c r="H88" i="30"/>
  <c r="M88" i="30"/>
  <c r="G88" i="30"/>
  <c r="I88" i="30"/>
  <c r="I122" i="30" s="1"/>
  <c r="AZ87" i="30"/>
  <c r="AY87" i="30"/>
  <c r="AW87" i="30"/>
  <c r="AK87" i="30"/>
  <c r="AX87" i="30" s="1"/>
  <c r="AU87" i="30" s="1"/>
  <c r="K87" i="30"/>
  <c r="L87" i="30" s="1"/>
  <c r="H87" i="30"/>
  <c r="M87" i="30" s="1"/>
  <c r="G87" i="30"/>
  <c r="I87" i="30" s="1"/>
  <c r="N87" i="30" s="1"/>
  <c r="AZ86" i="30"/>
  <c r="AY86" i="30"/>
  <c r="AW86" i="30"/>
  <c r="AK86" i="30"/>
  <c r="AX86" i="30" s="1"/>
  <c r="AU86" i="30" s="1"/>
  <c r="K86" i="30"/>
  <c r="L86" i="30" s="1"/>
  <c r="H86" i="30"/>
  <c r="M86" i="30" s="1"/>
  <c r="G86" i="30"/>
  <c r="I86" i="30" s="1"/>
  <c r="N86" i="30" s="1"/>
  <c r="AZ85" i="30"/>
  <c r="AY85" i="30"/>
  <c r="AW85" i="30"/>
  <c r="AK85" i="30"/>
  <c r="AX85" i="30"/>
  <c r="K85" i="30"/>
  <c r="L85" i="30"/>
  <c r="H85" i="30"/>
  <c r="M85" i="30"/>
  <c r="G85" i="30"/>
  <c r="I85" i="30"/>
  <c r="BJ84" i="30"/>
  <c r="BJ118" i="30" s="1"/>
  <c r="BI84" i="30"/>
  <c r="BI118" i="30" s="1"/>
  <c r="BG84" i="30"/>
  <c r="BE84" i="30"/>
  <c r="BE118" i="30"/>
  <c r="BD84" i="30"/>
  <c r="BD118" i="30"/>
  <c r="BB84" i="30"/>
  <c r="BB118" i="30"/>
  <c r="AZ84" i="30"/>
  <c r="AY84" i="30"/>
  <c r="AW84" i="30"/>
  <c r="AK84" i="30"/>
  <c r="K84" i="30"/>
  <c r="L84" i="30"/>
  <c r="H84" i="30"/>
  <c r="M84" i="30"/>
  <c r="V84" i="30" s="1"/>
  <c r="G84" i="30"/>
  <c r="I84" i="30"/>
  <c r="C84" i="30"/>
  <c r="B83" i="30"/>
  <c r="B102" i="30" s="1"/>
  <c r="AW30" i="30"/>
  <c r="AP30" i="30"/>
  <c r="AW29" i="30"/>
  <c r="AP29" i="30"/>
  <c r="AW28" i="30"/>
  <c r="AP28" i="30"/>
  <c r="BE27" i="30"/>
  <c r="BD27" i="30"/>
  <c r="BB27" i="30"/>
  <c r="AZ27" i="30"/>
  <c r="AY27" i="30"/>
  <c r="AW27" i="30"/>
  <c r="AT27" i="30"/>
  <c r="AS27" i="30"/>
  <c r="AP27" i="30"/>
  <c r="AK27" i="30"/>
  <c r="BC27" i="30"/>
  <c r="AK26" i="30"/>
  <c r="K26" i="30"/>
  <c r="L26" i="30" s="1"/>
  <c r="H26" i="30"/>
  <c r="M26" i="30" s="1"/>
  <c r="G26" i="30"/>
  <c r="I26" i="30" s="1"/>
  <c r="N26" i="30"/>
  <c r="AK25" i="30"/>
  <c r="L25" i="30"/>
  <c r="I25" i="30"/>
  <c r="N25" i="30"/>
  <c r="H25" i="30"/>
  <c r="M25" i="30"/>
  <c r="AK24" i="30"/>
  <c r="I24" i="30"/>
  <c r="N24" i="30" s="1"/>
  <c r="H24" i="30"/>
  <c r="M24" i="30" s="1"/>
  <c r="AK23" i="30"/>
  <c r="AK124" i="30" s="1"/>
  <c r="K23" i="30"/>
  <c r="H23" i="30"/>
  <c r="M23" i="30" s="1"/>
  <c r="M124" i="30" s="1"/>
  <c r="G23" i="30"/>
  <c r="G124" i="30"/>
  <c r="AK22" i="30"/>
  <c r="AK123" i="30"/>
  <c r="K22" i="30"/>
  <c r="K123" i="30"/>
  <c r="H22" i="30"/>
  <c r="H124" i="30"/>
  <c r="G22" i="30"/>
  <c r="G123" i="30"/>
  <c r="AK21" i="30"/>
  <c r="AK122" i="30"/>
  <c r="K21" i="30"/>
  <c r="K122" i="30"/>
  <c r="H21" i="30"/>
  <c r="H123" i="30"/>
  <c r="G21" i="30"/>
  <c r="G122" i="30"/>
  <c r="AK20" i="30"/>
  <c r="AK121" i="30"/>
  <c r="K20" i="30"/>
  <c r="K121" i="30"/>
  <c r="H20" i="30"/>
  <c r="H122" i="30"/>
  <c r="G20" i="30"/>
  <c r="G121" i="30"/>
  <c r="AK19" i="30"/>
  <c r="AK120" i="30"/>
  <c r="K19" i="30"/>
  <c r="K120" i="30"/>
  <c r="H19" i="30"/>
  <c r="H121" i="30"/>
  <c r="G19" i="30"/>
  <c r="G120" i="30"/>
  <c r="AK18" i="30"/>
  <c r="AK119" i="30"/>
  <c r="K18" i="30"/>
  <c r="K119" i="30"/>
  <c r="H18" i="30"/>
  <c r="G18" i="30"/>
  <c r="G119" i="30" s="1"/>
  <c r="AK17" i="30"/>
  <c r="AK118" i="30" s="1"/>
  <c r="K17" i="30"/>
  <c r="K118" i="30" s="1"/>
  <c r="H17" i="30"/>
  <c r="H119" i="30"/>
  <c r="G17" i="30"/>
  <c r="G118" i="30"/>
  <c r="C17" i="30"/>
  <c r="D17" i="30"/>
  <c r="B16" i="30"/>
  <c r="B35" i="30" s="1"/>
  <c r="B136" i="30" s="1"/>
  <c r="BP2" i="30"/>
  <c r="M17" i="30"/>
  <c r="M118" i="30" s="1"/>
  <c r="D133" i="30"/>
  <c r="L20" i="30"/>
  <c r="L121" i="30"/>
  <c r="L18" i="30"/>
  <c r="L119" i="30"/>
  <c r="L22" i="30"/>
  <c r="L123" i="30"/>
  <c r="AU121" i="30"/>
  <c r="M19" i="30"/>
  <c r="M120" i="30"/>
  <c r="M21" i="30"/>
  <c r="M122" i="30"/>
  <c r="AR27" i="30"/>
  <c r="AN27" i="30"/>
  <c r="AO27" i="30" s="1"/>
  <c r="AX27" i="30"/>
  <c r="N89" i="30"/>
  <c r="M93" i="30"/>
  <c r="M127" i="30"/>
  <c r="M91" i="30"/>
  <c r="M125" i="30" s="1"/>
  <c r="B117" i="30"/>
  <c r="H120" i="30"/>
  <c r="M18" i="30"/>
  <c r="M119" i="30" s="1"/>
  <c r="I124" i="30"/>
  <c r="I17" i="30"/>
  <c r="N17" i="30" s="1"/>
  <c r="N118" i="30"/>
  <c r="C18" i="30"/>
  <c r="N84" i="30"/>
  <c r="W84" i="30" s="1"/>
  <c r="N88" i="30"/>
  <c r="L17" i="30"/>
  <c r="L118" i="30" s="1"/>
  <c r="I120" i="30"/>
  <c r="I18" i="30"/>
  <c r="N18" i="30" s="1"/>
  <c r="N119" i="30" s="1"/>
  <c r="L19" i="30"/>
  <c r="L120" i="30"/>
  <c r="I20" i="30"/>
  <c r="N20" i="30"/>
  <c r="N121" i="30" s="1"/>
  <c r="M20" i="30"/>
  <c r="M121" i="30" s="1"/>
  <c r="L21" i="30"/>
  <c r="L122" i="30" s="1"/>
  <c r="I22" i="30"/>
  <c r="N22" i="30" s="1"/>
  <c r="N123" i="30" s="1"/>
  <c r="M22" i="30"/>
  <c r="M123" i="30"/>
  <c r="D84" i="30"/>
  <c r="D118" i="30"/>
  <c r="AU120" i="30"/>
  <c r="AU124" i="30"/>
  <c r="I19" i="30"/>
  <c r="N19" i="30"/>
  <c r="N120" i="30" s="1"/>
  <c r="I21" i="30"/>
  <c r="N21" i="30" s="1"/>
  <c r="N122" i="30" s="1"/>
  <c r="I23" i="30"/>
  <c r="N23" i="30"/>
  <c r="N124" i="30" s="1"/>
  <c r="BG118" i="30"/>
  <c r="N91" i="30"/>
  <c r="N125" i="30" s="1"/>
  <c r="AX91" i="30"/>
  <c r="AX125" i="30" s="1"/>
  <c r="M92" i="30"/>
  <c r="M126" i="30" s="1"/>
  <c r="L93" i="30"/>
  <c r="L127" i="30" s="1"/>
  <c r="AX93" i="30"/>
  <c r="AX127" i="30" s="1"/>
  <c r="AX132" i="30"/>
  <c r="AZ132" i="30"/>
  <c r="N92" i="30"/>
  <c r="N126" i="30" s="1"/>
  <c r="AX92" i="30"/>
  <c r="AU92" i="30" s="1"/>
  <c r="I93" i="30"/>
  <c r="AY132" i="30"/>
  <c r="E133" i="30"/>
  <c r="Y133" i="30"/>
  <c r="AI132" i="30"/>
  <c r="AE132" i="30"/>
  <c r="AD132" i="30"/>
  <c r="AS132" i="30"/>
  <c r="AT132" i="30"/>
  <c r="AR132" i="30"/>
  <c r="AU93" i="30"/>
  <c r="AU127" i="30" s="1"/>
  <c r="AU91" i="30"/>
  <c r="AU125" i="30" s="1"/>
  <c r="AW132" i="30"/>
  <c r="AU132" i="30"/>
  <c r="AX126" i="30"/>
  <c r="AU126" i="30"/>
  <c r="T84" i="30"/>
  <c r="P84" i="30"/>
  <c r="U84" i="30"/>
  <c r="Q84" i="30"/>
  <c r="O84" i="30"/>
  <c r="I127" i="30"/>
  <c r="N93" i="30"/>
  <c r="N127" i="30"/>
  <c r="AY133" i="30"/>
  <c r="AZ133" i="30"/>
  <c r="AX133" i="30"/>
  <c r="C85" i="30"/>
  <c r="D18" i="30"/>
  <c r="AG132" i="30"/>
  <c r="BE132" i="30"/>
  <c r="BC132" i="30"/>
  <c r="BD132" i="30"/>
  <c r="AP132" i="30"/>
  <c r="AN132" i="30"/>
  <c r="AH132" i="30"/>
  <c r="BJ132" i="30"/>
  <c r="BH132" i="30"/>
  <c r="BI132" i="30"/>
  <c r="AC133" i="30"/>
  <c r="W18" i="30"/>
  <c r="W119" i="30" s="1"/>
  <c r="U18" i="30"/>
  <c r="U119" i="30" s="1"/>
  <c r="Q18" i="30"/>
  <c r="V18" i="30"/>
  <c r="V119" i="30" s="1"/>
  <c r="R18" i="30"/>
  <c r="AW133" i="30"/>
  <c r="AU133" i="30"/>
  <c r="AI133" i="30"/>
  <c r="AE133" i="30"/>
  <c r="AD133" i="30"/>
  <c r="AT133" i="30"/>
  <c r="AR133" i="30"/>
  <c r="AS133" i="30"/>
  <c r="BG132" i="30"/>
  <c r="BF132" i="30"/>
  <c r="BB132" i="30"/>
  <c r="BA132" i="30"/>
  <c r="C117" i="30"/>
  <c r="C118" i="30" s="1"/>
  <c r="C119" i="30"/>
  <c r="C120" i="30" s="1"/>
  <c r="C121" i="30" s="1"/>
  <c r="C122" i="30" s="1"/>
  <c r="C123" i="30" s="1"/>
  <c r="C124" i="30" s="1"/>
  <c r="C125" i="30" s="1"/>
  <c r="C126" i="30" s="1"/>
  <c r="C127" i="30" s="1"/>
  <c r="C128" i="30" s="1"/>
  <c r="C129" i="30" s="1"/>
  <c r="C130" i="30" s="1"/>
  <c r="C131" i="30" s="1"/>
  <c r="D134" i="30"/>
  <c r="BE133" i="30"/>
  <c r="AG133" i="30"/>
  <c r="BC133" i="30"/>
  <c r="BD133" i="30"/>
  <c r="AP133" i="30"/>
  <c r="AN133" i="30"/>
  <c r="BI133" i="30"/>
  <c r="AH133" i="30"/>
  <c r="BH133" i="30"/>
  <c r="BJ133" i="30"/>
  <c r="D135" i="30"/>
  <c r="BG133" i="30"/>
  <c r="BF133" i="30"/>
  <c r="BB133" i="30"/>
  <c r="BA133" i="30"/>
  <c r="D128" i="30"/>
  <c r="AZ128" i="30"/>
  <c r="AX128" i="30"/>
  <c r="AY128" i="30"/>
  <c r="D129" i="30"/>
  <c r="Y129" i="30"/>
  <c r="E128" i="30"/>
  <c r="D130" i="30"/>
  <c r="AW128" i="30"/>
  <c r="AU128" i="30"/>
  <c r="AY129" i="30"/>
  <c r="AZ129" i="30"/>
  <c r="AX129" i="30"/>
  <c r="E129" i="30"/>
  <c r="AC128" i="30"/>
  <c r="AC129" i="30"/>
  <c r="Y128" i="30"/>
  <c r="AW129" i="30"/>
  <c r="AU129" i="30"/>
  <c r="AZ130" i="30"/>
  <c r="AX130" i="30"/>
  <c r="AY130" i="30"/>
  <c r="D131" i="30"/>
  <c r="E131" i="30"/>
  <c r="Y131" i="30"/>
  <c r="AI129" i="30"/>
  <c r="AE129" i="30"/>
  <c r="AT129" i="30"/>
  <c r="AD129" i="30"/>
  <c r="AR129" i="30"/>
  <c r="AS129" i="30"/>
  <c r="AE128" i="30"/>
  <c r="AD128" i="30"/>
  <c r="AR128" i="30"/>
  <c r="AS128" i="30"/>
  <c r="AT128" i="30"/>
  <c r="AW130" i="30"/>
  <c r="AU130" i="30"/>
  <c r="AZ131" i="30"/>
  <c r="AX131" i="30"/>
  <c r="AY131" i="30"/>
  <c r="AP128" i="30"/>
  <c r="AN128" i="30"/>
  <c r="AI128" i="30"/>
  <c r="BI129" i="30"/>
  <c r="BJ129" i="30"/>
  <c r="AH129" i="30"/>
  <c r="BH129" i="30"/>
  <c r="AN129" i="30"/>
  <c r="AP129" i="30"/>
  <c r="E130" i="30"/>
  <c r="AC131" i="30"/>
  <c r="BD128" i="30"/>
  <c r="BE128" i="30"/>
  <c r="AG128" i="30"/>
  <c r="BC128" i="30"/>
  <c r="AH128" i="30"/>
  <c r="BH128" i="30"/>
  <c r="BJ128" i="30"/>
  <c r="BI128" i="30"/>
  <c r="BE129" i="30"/>
  <c r="BD129" i="30"/>
  <c r="AG129" i="30"/>
  <c r="BC129" i="30"/>
  <c r="AW131" i="30"/>
  <c r="AU131" i="30"/>
  <c r="BA129" i="30"/>
  <c r="BB129" i="30"/>
  <c r="AI131" i="30"/>
  <c r="AE131" i="30"/>
  <c r="AS131" i="30"/>
  <c r="AR131" i="30"/>
  <c r="AD131" i="30"/>
  <c r="AT131" i="30"/>
  <c r="BF128" i="30"/>
  <c r="BG128" i="30"/>
  <c r="BA128" i="30"/>
  <c r="BB128" i="30"/>
  <c r="AC130" i="30"/>
  <c r="Y130" i="30"/>
  <c r="BF129" i="30"/>
  <c r="BG129" i="30"/>
  <c r="BD131" i="30"/>
  <c r="BE131" i="30"/>
  <c r="AG131" i="30"/>
  <c r="BC131" i="30"/>
  <c r="AP131" i="30"/>
  <c r="AN131" i="30"/>
  <c r="AE130" i="30"/>
  <c r="AD130" i="30"/>
  <c r="AT130" i="30"/>
  <c r="AS130" i="30"/>
  <c r="AR130" i="30"/>
  <c r="AH131" i="30"/>
  <c r="BH131" i="30"/>
  <c r="BJ131" i="30"/>
  <c r="BI131" i="30"/>
  <c r="J135" i="30"/>
  <c r="J134" i="30"/>
  <c r="AI130" i="30"/>
  <c r="BB131" i="30"/>
  <c r="BA131" i="30"/>
  <c r="BG131" i="30"/>
  <c r="BF131" i="30"/>
  <c r="BJ130" i="30"/>
  <c r="BI130" i="30"/>
  <c r="AH130" i="30"/>
  <c r="BH130" i="30"/>
  <c r="AG130" i="30"/>
  <c r="BC130" i="30"/>
  <c r="BD130" i="30"/>
  <c r="BE130" i="30"/>
  <c r="AN130" i="30"/>
  <c r="AP130" i="30"/>
  <c r="L135" i="30"/>
  <c r="L134" i="30"/>
  <c r="BB130" i="30"/>
  <c r="BA130" i="30"/>
  <c r="BG130" i="30"/>
  <c r="BF130" i="30"/>
  <c r="AY134" i="30"/>
  <c r="AX134" i="30"/>
  <c r="AZ134" i="30"/>
  <c r="AW134" i="30"/>
  <c r="AU134" i="30"/>
  <c r="G134" i="30"/>
  <c r="AX135" i="30"/>
  <c r="AY135" i="30"/>
  <c r="AZ135" i="30"/>
  <c r="E134" i="30"/>
  <c r="AW135" i="30"/>
  <c r="AU135" i="30"/>
  <c r="AC134" i="30"/>
  <c r="Y134" i="30"/>
  <c r="G135" i="30"/>
  <c r="AE134" i="30"/>
  <c r="AD134" i="30"/>
  <c r="AS134" i="30"/>
  <c r="AT134" i="30"/>
  <c r="AR134" i="30"/>
  <c r="AP134" i="30"/>
  <c r="AN134" i="30"/>
  <c r="AI134" i="30"/>
  <c r="E135" i="30"/>
  <c r="AG134" i="30"/>
  <c r="BD134" i="30"/>
  <c r="BE134" i="30"/>
  <c r="BC134" i="30"/>
  <c r="BJ134" i="30"/>
  <c r="BH134" i="30"/>
  <c r="BI134" i="30"/>
  <c r="AH134" i="30"/>
  <c r="BG134" i="30"/>
  <c r="BF134" i="30"/>
  <c r="BB134" i="30"/>
  <c r="BA134" i="30"/>
  <c r="AC135" i="30"/>
  <c r="Y135" i="30"/>
  <c r="AE135" i="30"/>
  <c r="AR135" i="30"/>
  <c r="AS135" i="30"/>
  <c r="AD135" i="30"/>
  <c r="AT135" i="30"/>
  <c r="AG135" i="30"/>
  <c r="BE135" i="30"/>
  <c r="BD135" i="30"/>
  <c r="BC135" i="30"/>
  <c r="AN135" i="30"/>
  <c r="AP135" i="30"/>
  <c r="BJ135" i="30"/>
  <c r="AH135" i="30"/>
  <c r="BH135" i="30"/>
  <c r="BI135" i="30"/>
  <c r="AI135" i="30"/>
  <c r="BF135" i="30"/>
  <c r="BG135" i="30"/>
  <c r="BB135" i="30"/>
  <c r="BA135" i="30"/>
  <c r="AF57" i="31" l="1"/>
  <c r="AB57" i="31"/>
  <c r="AQ25" i="32"/>
  <c r="AH25" i="32"/>
  <c r="AE25" i="32"/>
  <c r="AG25" i="32"/>
  <c r="AO25" i="32"/>
  <c r="AP25" i="32"/>
  <c r="AR25" i="32"/>
  <c r="AI25" i="32"/>
  <c r="AC56" i="31"/>
  <c r="AD56" i="31" s="1"/>
  <c r="Y56" i="31"/>
  <c r="D85" i="30"/>
  <c r="S84" i="30"/>
  <c r="E84" i="30" s="1"/>
  <c r="X84" i="30"/>
  <c r="J84" i="30" s="1"/>
  <c r="I118" i="30"/>
  <c r="R84" i="30"/>
  <c r="I119" i="30"/>
  <c r="N85" i="30"/>
  <c r="O49" i="30"/>
  <c r="T49" i="30"/>
  <c r="P49" i="30"/>
  <c r="U49" i="30"/>
  <c r="C50" i="30"/>
  <c r="D104" i="39"/>
  <c r="R104" i="39" s="1"/>
  <c r="R74" i="39"/>
  <c r="J74" i="39"/>
  <c r="D103" i="39"/>
  <c r="R103" i="39" s="1"/>
  <c r="M73" i="39"/>
  <c r="M103" i="39" s="1"/>
  <c r="K73" i="39"/>
  <c r="K103" i="39" s="1"/>
  <c r="J73" i="39"/>
  <c r="L73" i="39"/>
  <c r="L103" i="39" s="1"/>
  <c r="L72" i="39"/>
  <c r="L102" i="39" s="1"/>
  <c r="J72" i="39"/>
  <c r="BD57" i="31"/>
  <c r="BE57" i="31"/>
  <c r="AZ124" i="32"/>
  <c r="AX90" i="32"/>
  <c r="AX124" i="32" s="1"/>
  <c r="D101" i="39"/>
  <c r="R101" i="39" s="1"/>
  <c r="M71" i="39"/>
  <c r="M101" i="39" s="1"/>
  <c r="R71" i="39"/>
  <c r="J71" i="39"/>
  <c r="AG57" i="31"/>
  <c r="AR57" i="31"/>
  <c r="AO57" i="31"/>
  <c r="C56" i="38"/>
  <c r="N98" i="39"/>
  <c r="C98" i="38" s="1"/>
  <c r="D98" i="38" s="1"/>
  <c r="D100" i="39"/>
  <c r="R100" i="39" s="1"/>
  <c r="R70" i="39"/>
  <c r="K70" i="39"/>
  <c r="M70" i="39"/>
  <c r="M100" i="39" s="1"/>
  <c r="D75" i="39"/>
  <c r="AV23" i="32"/>
  <c r="AW23" i="32"/>
  <c r="AT24" i="32"/>
  <c r="AU24" i="32"/>
  <c r="C54" i="38"/>
  <c r="N96" i="39"/>
  <c r="C96" i="38" s="1"/>
  <c r="D96" i="38" s="1"/>
  <c r="BD54" i="31"/>
  <c r="BE54" i="31"/>
  <c r="AZ54" i="31"/>
  <c r="AY54" i="31"/>
  <c r="AZ121" i="32"/>
  <c r="AX87" i="32"/>
  <c r="AX121" i="32" s="1"/>
  <c r="L55" i="39"/>
  <c r="J55" i="39"/>
  <c r="K55" i="39"/>
  <c r="D97" i="39"/>
  <c r="R97" i="39" s="1"/>
  <c r="D45" i="39"/>
  <c r="D58" i="31"/>
  <c r="AE54" i="31"/>
  <c r="AI54" i="31"/>
  <c r="AR54" i="31"/>
  <c r="AO54" i="31"/>
  <c r="AF24" i="32"/>
  <c r="AB24" i="32"/>
  <c r="T18" i="30"/>
  <c r="O18" i="30"/>
  <c r="S18" i="30" s="1"/>
  <c r="E18" i="30" s="1"/>
  <c r="AC18" i="30" s="1"/>
  <c r="P18" i="30"/>
  <c r="C19" i="30"/>
  <c r="P17" i="30"/>
  <c r="O17" i="30"/>
  <c r="V17" i="30"/>
  <c r="V118" i="30" s="1"/>
  <c r="T17" i="30"/>
  <c r="Q17" i="30"/>
  <c r="W17" i="30"/>
  <c r="W118" i="30" s="1"/>
  <c r="U17" i="30"/>
  <c r="U118" i="30" s="1"/>
  <c r="R17" i="30"/>
  <c r="K124" i="30"/>
  <c r="L23" i="30"/>
  <c r="L124" i="30" s="1"/>
  <c r="BH84" i="30"/>
  <c r="BH118" i="30" s="1"/>
  <c r="BC84" i="30"/>
  <c r="AX84" i="30"/>
  <c r="AU84" i="30" s="1"/>
  <c r="AU118" i="30" s="1"/>
  <c r="BF84" i="30"/>
  <c r="BF118" i="30" s="1"/>
  <c r="AU85" i="30"/>
  <c r="AU119" i="30" s="1"/>
  <c r="I121" i="30"/>
  <c r="AU88" i="30"/>
  <c r="AU122" i="30" s="1"/>
  <c r="AU89" i="30"/>
  <c r="AU123" i="30" s="1"/>
  <c r="Q49" i="30"/>
  <c r="R49" i="30"/>
  <c r="K74" i="39"/>
  <c r="K104" i="39" s="1"/>
  <c r="R73" i="39"/>
  <c r="AX93" i="32"/>
  <c r="AX127" i="32" s="1"/>
  <c r="M72" i="39"/>
  <c r="M102" i="39" s="1"/>
  <c r="R72" i="39"/>
  <c r="BF57" i="31"/>
  <c r="BE126" i="32"/>
  <c r="BC92" i="32"/>
  <c r="BC126" i="32" s="1"/>
  <c r="L71" i="39"/>
  <c r="O69" i="39"/>
  <c r="AQ57" i="31"/>
  <c r="AP57" i="31"/>
  <c r="AE57" i="31"/>
  <c r="BC90" i="32"/>
  <c r="BC124" i="32" s="1"/>
  <c r="J98" i="39"/>
  <c r="C69" i="38"/>
  <c r="N99" i="39"/>
  <c r="J70" i="39"/>
  <c r="AT23" i="32"/>
  <c r="AV24" i="32"/>
  <c r="AC26" i="32"/>
  <c r="AD26" i="32" s="1"/>
  <c r="AZ123" i="32"/>
  <c r="AX89" i="32"/>
  <c r="AX123" i="32" s="1"/>
  <c r="M75" i="39"/>
  <c r="BA55" i="31"/>
  <c r="AX55" i="31" s="1"/>
  <c r="BB55" i="31"/>
  <c r="BG55" i="31"/>
  <c r="BF55" i="31"/>
  <c r="BC55" i="31" s="1"/>
  <c r="BA54" i="31"/>
  <c r="BG54" i="31"/>
  <c r="BF23" i="32"/>
  <c r="BE23" i="32"/>
  <c r="BC23" i="32" s="1"/>
  <c r="BD24" i="32"/>
  <c r="BG24" i="32"/>
  <c r="D98" i="39"/>
  <c r="O56" i="39"/>
  <c r="O98" i="39" s="1"/>
  <c r="M55" i="39"/>
  <c r="AQ54" i="31"/>
  <c r="AP54" i="31"/>
  <c r="AO55" i="31"/>
  <c r="AN55" i="31" s="1"/>
  <c r="AE55" i="31"/>
  <c r="AI55" i="31"/>
  <c r="AR55" i="31"/>
  <c r="AP24" i="32"/>
  <c r="AG24" i="32"/>
  <c r="AO24" i="32"/>
  <c r="AN24" i="32" s="1"/>
  <c r="AQ24" i="32"/>
  <c r="AP23" i="32"/>
  <c r="AG23" i="32"/>
  <c r="AO23" i="32"/>
  <c r="AN23" i="32" s="1"/>
  <c r="AQ23" i="32"/>
  <c r="X26" i="32"/>
  <c r="J26" i="32" s="1"/>
  <c r="BC86" i="32"/>
  <c r="BC120" i="32" s="1"/>
  <c r="AB53" i="31"/>
  <c r="AF53" i="31"/>
  <c r="AC51" i="31"/>
  <c r="AD51" i="31" s="1"/>
  <c r="Y51" i="31"/>
  <c r="AC20" i="32"/>
  <c r="AD20" i="32" s="1"/>
  <c r="Y20" i="32"/>
  <c r="D53" i="38"/>
  <c r="E53" i="38"/>
  <c r="E52" i="38"/>
  <c r="D52" i="38"/>
  <c r="AC53" i="31"/>
  <c r="AD53" i="31" s="1"/>
  <c r="Y53" i="31"/>
  <c r="AC22" i="32"/>
  <c r="AD22" i="32" s="1"/>
  <c r="Y22" i="32"/>
  <c r="AB22" i="32"/>
  <c r="AF22" i="32"/>
  <c r="AF52" i="31"/>
  <c r="AB52" i="31"/>
  <c r="AC52" i="31"/>
  <c r="AD52" i="31" s="1"/>
  <c r="Y52" i="31"/>
  <c r="AC21" i="32"/>
  <c r="AD21" i="32" s="1"/>
  <c r="Y21" i="32"/>
  <c r="AB51" i="31"/>
  <c r="AF51" i="31"/>
  <c r="AF20" i="32"/>
  <c r="AB20" i="32"/>
  <c r="AC49" i="31"/>
  <c r="AD49" i="31" s="1"/>
  <c r="Y49" i="31"/>
  <c r="AB18" i="32"/>
  <c r="AF18" i="32"/>
  <c r="D46" i="37"/>
  <c r="C47" i="37"/>
  <c r="AC84" i="31"/>
  <c r="AD84" i="31" s="1"/>
  <c r="Y84" i="31"/>
  <c r="AC17" i="32"/>
  <c r="AD17" i="32" s="1"/>
  <c r="Y17" i="32"/>
  <c r="AR93" i="33"/>
  <c r="AI93" i="33"/>
  <c r="AE93" i="33"/>
  <c r="AH93" i="33"/>
  <c r="AP93" i="33"/>
  <c r="AG93" i="33"/>
  <c r="AO93" i="33"/>
  <c r="AQ93" i="33"/>
  <c r="D51" i="38"/>
  <c r="E51" i="38"/>
  <c r="E50" i="38"/>
  <c r="D50" i="38"/>
  <c r="D49" i="38"/>
  <c r="E49" i="38"/>
  <c r="AB49" i="31"/>
  <c r="AF49" i="31"/>
  <c r="AC18" i="32"/>
  <c r="AD18" i="32" s="1"/>
  <c r="Y18" i="32"/>
  <c r="AB84" i="31"/>
  <c r="AF84" i="31"/>
  <c r="E47" i="38"/>
  <c r="D47" i="38"/>
  <c r="Y134" i="31"/>
  <c r="Y164" i="31" s="1"/>
  <c r="AC134" i="31"/>
  <c r="E164" i="31"/>
  <c r="C18" i="31"/>
  <c r="D17" i="31"/>
  <c r="AC84" i="36"/>
  <c r="AD84" i="36" s="1"/>
  <c r="Y84" i="36"/>
  <c r="AZ158" i="33"/>
  <c r="AX93" i="33"/>
  <c r="AX158" i="33" s="1"/>
  <c r="N94" i="33"/>
  <c r="I159" i="33"/>
  <c r="N97" i="33"/>
  <c r="I162" i="33"/>
  <c r="C57" i="35"/>
  <c r="D56" i="35"/>
  <c r="N86" i="36"/>
  <c r="I120" i="36"/>
  <c r="N88" i="36"/>
  <c r="I122" i="36"/>
  <c r="N90" i="36"/>
  <c r="I124" i="36"/>
  <c r="E48" i="38"/>
  <c r="D48" i="38"/>
  <c r="Y50" i="31"/>
  <c r="E46" i="38"/>
  <c r="D46" i="38"/>
  <c r="AD163" i="31"/>
  <c r="AI133" i="31"/>
  <c r="AI163" i="31" s="1"/>
  <c r="AG133" i="31"/>
  <c r="AQ133" i="31"/>
  <c r="AQ163" i="31" s="1"/>
  <c r="AO133" i="31"/>
  <c r="AR133" i="31"/>
  <c r="AR163" i="31" s="1"/>
  <c r="AE133" i="31"/>
  <c r="AE163" i="31" s="1"/>
  <c r="AP133" i="31"/>
  <c r="AP163" i="31" s="1"/>
  <c r="AH133" i="31"/>
  <c r="C50" i="32"/>
  <c r="D49" i="32"/>
  <c r="Y143" i="33"/>
  <c r="Y173" i="33" s="1"/>
  <c r="AC143" i="33"/>
  <c r="E173" i="33"/>
  <c r="AQ142" i="33"/>
  <c r="AQ172" i="33" s="1"/>
  <c r="AO142" i="33"/>
  <c r="AP142" i="33"/>
  <c r="AP172" i="33" s="1"/>
  <c r="AH142" i="33"/>
  <c r="AD172" i="33"/>
  <c r="AI142" i="33"/>
  <c r="AI172" i="33" s="1"/>
  <c r="AG142" i="33"/>
  <c r="AR142" i="33"/>
  <c r="AR172" i="33" s="1"/>
  <c r="AE142" i="33"/>
  <c r="AE172" i="33" s="1"/>
  <c r="C27" i="33"/>
  <c r="D26" i="33"/>
  <c r="D58" i="33"/>
  <c r="C59" i="33"/>
  <c r="I160" i="33"/>
  <c r="N95" i="33"/>
  <c r="C25" i="35"/>
  <c r="D24" i="35"/>
  <c r="D24" i="34"/>
  <c r="C25" i="34"/>
  <c r="O24" i="37"/>
  <c r="E90" i="37"/>
  <c r="D17" i="36"/>
  <c r="C18" i="36"/>
  <c r="C50" i="36"/>
  <c r="D49" i="36"/>
  <c r="AB84" i="36"/>
  <c r="AF84" i="36"/>
  <c r="N85" i="36"/>
  <c r="I119" i="36"/>
  <c r="AU93" i="36"/>
  <c r="AU127" i="36" s="1"/>
  <c r="H119" i="36"/>
  <c r="K119" i="36"/>
  <c r="J22" i="37"/>
  <c r="K22" i="37"/>
  <c r="K26" i="39"/>
  <c r="K92" i="39" s="1"/>
  <c r="L26" i="39"/>
  <c r="H89" i="37"/>
  <c r="I23" i="37"/>
  <c r="I89" i="37" s="1"/>
  <c r="I26" i="37"/>
  <c r="H92" i="37"/>
  <c r="R25" i="39"/>
  <c r="J25" i="39"/>
  <c r="K25" i="39"/>
  <c r="E32" i="38"/>
  <c r="D32" i="38"/>
  <c r="E31" i="38"/>
  <c r="D31" i="38"/>
  <c r="E30" i="38"/>
  <c r="D30" i="38"/>
  <c r="E29" i="38"/>
  <c r="D29" i="38"/>
  <c r="AR59" i="36"/>
  <c r="AN59" i="36" s="1"/>
  <c r="AX59" i="36"/>
  <c r="M23" i="37"/>
  <c r="J23" i="37"/>
  <c r="M27" i="39"/>
  <c r="M93" i="39" s="1"/>
  <c r="R27" i="39"/>
  <c r="J27" i="39"/>
  <c r="H88" i="37"/>
  <c r="I22" i="37"/>
  <c r="H93" i="37"/>
  <c r="I27" i="37"/>
  <c r="I31" i="37"/>
  <c r="H97" i="37"/>
  <c r="B33" i="37"/>
  <c r="B105" i="37" s="1"/>
  <c r="B87" i="37"/>
  <c r="N23" i="39"/>
  <c r="R24" i="39"/>
  <c r="J24" i="39"/>
  <c r="L28" i="39"/>
  <c r="M28" i="39"/>
  <c r="M94" i="39" s="1"/>
  <c r="I87" i="37"/>
  <c r="I105" i="37" s="1"/>
  <c r="H104" i="37"/>
  <c r="H102" i="37"/>
  <c r="H100" i="37"/>
  <c r="I75" i="37"/>
  <c r="H75" i="37"/>
  <c r="G99" i="37"/>
  <c r="G105" i="37" s="1"/>
  <c r="H99" i="37"/>
  <c r="H105" i="37" s="1"/>
  <c r="I33" i="39"/>
  <c r="M22" i="39"/>
  <c r="I75" i="39"/>
  <c r="T87" i="39"/>
  <c r="T105" i="39" s="1"/>
  <c r="T21" i="39"/>
  <c r="T33" i="39" s="1"/>
  <c r="H97" i="39"/>
  <c r="H99" i="39"/>
  <c r="H102" i="39"/>
  <c r="AC119" i="30" l="1"/>
  <c r="AD18" i="30"/>
  <c r="N22" i="39"/>
  <c r="M21" i="39"/>
  <c r="M88" i="39"/>
  <c r="I93" i="37"/>
  <c r="M27" i="37"/>
  <c r="I88" i="37"/>
  <c r="M22" i="37"/>
  <c r="N27" i="39"/>
  <c r="J93" i="39"/>
  <c r="E95" i="38"/>
  <c r="Q29" i="38"/>
  <c r="M29" i="38"/>
  <c r="N29" i="38"/>
  <c r="O29" i="38"/>
  <c r="P29" i="38"/>
  <c r="F29" i="38"/>
  <c r="G29" i="38"/>
  <c r="H29" i="38"/>
  <c r="I29" i="38"/>
  <c r="J29" i="38"/>
  <c r="K29" i="38"/>
  <c r="L29" i="38"/>
  <c r="Q30" i="38"/>
  <c r="H30" i="38"/>
  <c r="K30" i="38"/>
  <c r="P30" i="38"/>
  <c r="F30" i="38"/>
  <c r="G30" i="38"/>
  <c r="I30" i="38"/>
  <c r="J30" i="38"/>
  <c r="L30" i="38"/>
  <c r="M30" i="38"/>
  <c r="N30" i="38"/>
  <c r="O30" i="38"/>
  <c r="Q31" i="38"/>
  <c r="F31" i="38"/>
  <c r="M31" i="38"/>
  <c r="N31" i="38"/>
  <c r="O31" i="38"/>
  <c r="P31" i="38"/>
  <c r="G31" i="38"/>
  <c r="H31" i="38"/>
  <c r="I31" i="38"/>
  <c r="J31" i="38"/>
  <c r="K31" i="38"/>
  <c r="L31" i="38"/>
  <c r="F32" i="38"/>
  <c r="Q32" i="38"/>
  <c r="I32" i="38"/>
  <c r="L32" i="38"/>
  <c r="G32" i="38"/>
  <c r="H32" i="38"/>
  <c r="J32" i="38"/>
  <c r="K32" i="38"/>
  <c r="M32" i="38"/>
  <c r="N32" i="38"/>
  <c r="O32" i="38"/>
  <c r="P32" i="38"/>
  <c r="N25" i="39"/>
  <c r="J91" i="39"/>
  <c r="L21" i="39"/>
  <c r="L92" i="39"/>
  <c r="K21" i="37"/>
  <c r="N26" i="39"/>
  <c r="W49" i="36"/>
  <c r="Q49" i="36"/>
  <c r="V49" i="36"/>
  <c r="R49" i="36"/>
  <c r="U49" i="36"/>
  <c r="O49" i="36"/>
  <c r="T49" i="36"/>
  <c r="P49" i="36"/>
  <c r="C85" i="36"/>
  <c r="D18" i="36"/>
  <c r="C19" i="36"/>
  <c r="Q24" i="34"/>
  <c r="U24" i="34"/>
  <c r="T24" i="34"/>
  <c r="P24" i="34"/>
  <c r="O24" i="34"/>
  <c r="S24" i="34" s="1"/>
  <c r="E24" i="34" s="1"/>
  <c r="AC24" i="34" s="1"/>
  <c r="W24" i="34"/>
  <c r="V24" i="34"/>
  <c r="R24" i="34"/>
  <c r="D25" i="35"/>
  <c r="C26" i="35"/>
  <c r="D59" i="33"/>
  <c r="C60" i="33"/>
  <c r="D158" i="33"/>
  <c r="V26" i="33"/>
  <c r="V158" i="33" s="1"/>
  <c r="T26" i="33"/>
  <c r="P26" i="33"/>
  <c r="U26" i="33"/>
  <c r="U158" i="33" s="1"/>
  <c r="Q26" i="33"/>
  <c r="R26" i="33"/>
  <c r="W26" i="33"/>
  <c r="W158" i="33" s="1"/>
  <c r="O26" i="33"/>
  <c r="S26" i="33" s="1"/>
  <c r="E26" i="33" s="1"/>
  <c r="BB142" i="33"/>
  <c r="BB172" i="33" s="1"/>
  <c r="AZ142" i="33"/>
  <c r="AZ172" i="33" s="1"/>
  <c r="AY142" i="33"/>
  <c r="AG172" i="33"/>
  <c r="BA142" i="33"/>
  <c r="BA172" i="33" s="1"/>
  <c r="AD143" i="33"/>
  <c r="AC173" i="33"/>
  <c r="W49" i="32"/>
  <c r="Q49" i="32"/>
  <c r="V49" i="32"/>
  <c r="R49" i="32"/>
  <c r="U49" i="32"/>
  <c r="O49" i="32"/>
  <c r="T49" i="32"/>
  <c r="X49" i="32" s="1"/>
  <c r="P49" i="32"/>
  <c r="J49" i="32"/>
  <c r="AF49" i="32" s="1"/>
  <c r="BF133" i="31"/>
  <c r="BF163" i="31" s="1"/>
  <c r="BD133" i="31"/>
  <c r="AH163" i="31"/>
  <c r="BE133" i="31"/>
  <c r="BE163" i="31" s="1"/>
  <c r="BG133" i="31"/>
  <c r="BG163" i="31" s="1"/>
  <c r="AN133" i="31"/>
  <c r="AN163" i="31" s="1"/>
  <c r="AO163" i="31"/>
  <c r="BB133" i="31"/>
  <c r="BB163" i="31" s="1"/>
  <c r="AZ133" i="31"/>
  <c r="AZ163" i="31" s="1"/>
  <c r="BA133" i="31"/>
  <c r="BA163" i="31" s="1"/>
  <c r="AY133" i="31"/>
  <c r="AG163" i="31"/>
  <c r="O46" i="38"/>
  <c r="Q46" i="38"/>
  <c r="G46" i="38"/>
  <c r="P46" i="38"/>
  <c r="L46" i="38"/>
  <c r="H46" i="38"/>
  <c r="I46" i="38"/>
  <c r="K46" i="38"/>
  <c r="J46" i="38"/>
  <c r="M46" i="38"/>
  <c r="N46" i="38"/>
  <c r="F46" i="38"/>
  <c r="U56" i="35"/>
  <c r="V56" i="35"/>
  <c r="O56" i="35"/>
  <c r="P56" i="35"/>
  <c r="W56" i="35"/>
  <c r="Q56" i="35"/>
  <c r="R56" i="35"/>
  <c r="T56" i="35"/>
  <c r="X56" i="35" s="1"/>
  <c r="J56" i="35" s="1"/>
  <c r="Q17" i="31"/>
  <c r="W17" i="31"/>
  <c r="W149" i="31" s="1"/>
  <c r="V17" i="31"/>
  <c r="V149" i="31" s="1"/>
  <c r="R17" i="31"/>
  <c r="O17" i="31"/>
  <c r="U17" i="31"/>
  <c r="U149" i="31" s="1"/>
  <c r="T17" i="31"/>
  <c r="P17" i="31"/>
  <c r="D149" i="31"/>
  <c r="L47" i="38"/>
  <c r="H47" i="38"/>
  <c r="Q47" i="38"/>
  <c r="O47" i="38"/>
  <c r="K47" i="38"/>
  <c r="G47" i="38"/>
  <c r="J47" i="38"/>
  <c r="P47" i="38"/>
  <c r="M47" i="38"/>
  <c r="F47" i="38"/>
  <c r="I47" i="38"/>
  <c r="N47" i="38"/>
  <c r="AP18" i="32"/>
  <c r="AG18" i="32"/>
  <c r="AQ18" i="32"/>
  <c r="AH18" i="32"/>
  <c r="AR18" i="32"/>
  <c r="AI18" i="32"/>
  <c r="AE18" i="32"/>
  <c r="AO18" i="32"/>
  <c r="AN18" i="32" s="1"/>
  <c r="O50" i="38"/>
  <c r="Q50" i="38"/>
  <c r="G50" i="38"/>
  <c r="P50" i="38"/>
  <c r="L50" i="38"/>
  <c r="H50" i="38"/>
  <c r="I50" i="38"/>
  <c r="K50" i="38"/>
  <c r="N50" i="38"/>
  <c r="F50" i="38"/>
  <c r="J50" i="38"/>
  <c r="M50" i="38"/>
  <c r="AN93" i="33"/>
  <c r="AG17" i="32"/>
  <c r="AQ17" i="32"/>
  <c r="AH17" i="32"/>
  <c r="AP17" i="32"/>
  <c r="AE17" i="32"/>
  <c r="AO17" i="32"/>
  <c r="AR17" i="32"/>
  <c r="AI17" i="32"/>
  <c r="AO84" i="31"/>
  <c r="AE84" i="31"/>
  <c r="AR84" i="31"/>
  <c r="AP84" i="31"/>
  <c r="AH84" i="31"/>
  <c r="AQ84" i="31"/>
  <c r="AI84" i="31"/>
  <c r="AG84" i="31"/>
  <c r="D88" i="37"/>
  <c r="R88" i="37" s="1"/>
  <c r="L46" i="37"/>
  <c r="R46" i="37"/>
  <c r="J46" i="37"/>
  <c r="K46" i="37"/>
  <c r="M46" i="37"/>
  <c r="AG49" i="31"/>
  <c r="AP49" i="31"/>
  <c r="AH49" i="31"/>
  <c r="AQ49" i="31"/>
  <c r="AE49" i="31"/>
  <c r="AI49" i="31"/>
  <c r="AR49" i="31"/>
  <c r="AO49" i="31"/>
  <c r="AN49" i="31" s="1"/>
  <c r="H53" i="38"/>
  <c r="Q53" i="38"/>
  <c r="O53" i="38"/>
  <c r="K53" i="38"/>
  <c r="G53" i="38"/>
  <c r="J53" i="38"/>
  <c r="L53" i="38"/>
  <c r="M53" i="38"/>
  <c r="F53" i="38"/>
  <c r="P53" i="38"/>
  <c r="I53" i="38"/>
  <c r="N53" i="38"/>
  <c r="AZ23" i="32"/>
  <c r="AY23" i="32"/>
  <c r="BB23" i="32"/>
  <c r="BA23" i="32"/>
  <c r="AZ24" i="32"/>
  <c r="AY24" i="32"/>
  <c r="BB24" i="32"/>
  <c r="BA24" i="32"/>
  <c r="AW55" i="31"/>
  <c r="AV55" i="31"/>
  <c r="AT55" i="31"/>
  <c r="AU55" i="31"/>
  <c r="M45" i="39"/>
  <c r="M57" i="39" s="1"/>
  <c r="M97" i="39"/>
  <c r="BC24" i="32"/>
  <c r="AG26" i="32"/>
  <c r="AH26" i="32"/>
  <c r="AE26" i="32"/>
  <c r="AI26" i="32"/>
  <c r="AO26" i="32"/>
  <c r="AQ26" i="32"/>
  <c r="AP26" i="32"/>
  <c r="AR26" i="32"/>
  <c r="J100" i="39"/>
  <c r="J75" i="39"/>
  <c r="N70" i="39"/>
  <c r="AV57" i="31"/>
  <c r="AW57" i="31"/>
  <c r="AT57" i="31"/>
  <c r="AU57" i="31"/>
  <c r="O99" i="39"/>
  <c r="T118" i="30"/>
  <c r="X17" i="30"/>
  <c r="J17" i="30" s="1"/>
  <c r="S17" i="30"/>
  <c r="E17" i="30" s="1"/>
  <c r="T119" i="30"/>
  <c r="X18" i="30"/>
  <c r="J18" i="30" s="1"/>
  <c r="AT54" i="31"/>
  <c r="AU54" i="31"/>
  <c r="AW54" i="31"/>
  <c r="AV54" i="31"/>
  <c r="J97" i="39"/>
  <c r="N55" i="39"/>
  <c r="J45" i="39"/>
  <c r="J57" i="39" s="1"/>
  <c r="AX54" i="31"/>
  <c r="BC57" i="31"/>
  <c r="J103" i="39"/>
  <c r="N73" i="39"/>
  <c r="C51" i="30"/>
  <c r="D50" i="30"/>
  <c r="X49" i="30"/>
  <c r="J49" i="30" s="1"/>
  <c r="AF84" i="30"/>
  <c r="AB84" i="30"/>
  <c r="AZ25" i="32"/>
  <c r="AY25" i="32"/>
  <c r="BA25" i="32"/>
  <c r="BB25" i="32"/>
  <c r="BD25" i="32"/>
  <c r="BE25" i="32"/>
  <c r="BG25" i="32"/>
  <c r="BF25" i="32"/>
  <c r="H105" i="39"/>
  <c r="N28" i="39"/>
  <c r="L94" i="39"/>
  <c r="N24" i="39"/>
  <c r="J21" i="39"/>
  <c r="J90" i="39"/>
  <c r="C23" i="38"/>
  <c r="E23" i="39"/>
  <c r="N89" i="39"/>
  <c r="C89" i="38" s="1"/>
  <c r="D89" i="38" s="1"/>
  <c r="I97" i="37"/>
  <c r="M31" i="37"/>
  <c r="N23" i="37"/>
  <c r="K21" i="39"/>
  <c r="K91" i="39"/>
  <c r="I92" i="37"/>
  <c r="M26" i="37"/>
  <c r="N22" i="37"/>
  <c r="J21" i="37"/>
  <c r="J88" i="37"/>
  <c r="C51" i="36"/>
  <c r="D50" i="36"/>
  <c r="D118" i="36"/>
  <c r="V17" i="36"/>
  <c r="V118" i="36" s="1"/>
  <c r="T17" i="36"/>
  <c r="P17" i="36"/>
  <c r="W17" i="36"/>
  <c r="W118" i="36" s="1"/>
  <c r="Q17" i="36"/>
  <c r="R17" i="36"/>
  <c r="U17" i="36"/>
  <c r="U118" i="36" s="1"/>
  <c r="O17" i="36"/>
  <c r="C26" i="34"/>
  <c r="D25" i="34"/>
  <c r="U24" i="35"/>
  <c r="O24" i="35"/>
  <c r="T24" i="35"/>
  <c r="P24" i="35"/>
  <c r="W24" i="35"/>
  <c r="Q24" i="35"/>
  <c r="V24" i="35"/>
  <c r="R24" i="35"/>
  <c r="W58" i="33"/>
  <c r="Q58" i="33"/>
  <c r="T58" i="33"/>
  <c r="V58" i="33"/>
  <c r="U58" i="33"/>
  <c r="O58" i="33"/>
  <c r="P58" i="33"/>
  <c r="R58" i="33"/>
  <c r="C144" i="33"/>
  <c r="C28" i="33"/>
  <c r="C94" i="33"/>
  <c r="D27" i="33"/>
  <c r="BF142" i="33"/>
  <c r="BF172" i="33" s="1"/>
  <c r="BD142" i="33"/>
  <c r="AH172" i="33"/>
  <c r="BG142" i="33"/>
  <c r="BG172" i="33" s="1"/>
  <c r="BE142" i="33"/>
  <c r="BE172" i="33" s="1"/>
  <c r="AN142" i="33"/>
  <c r="AN172" i="33" s="1"/>
  <c r="AO172" i="33"/>
  <c r="C51" i="32"/>
  <c r="D50" i="32"/>
  <c r="O48" i="38"/>
  <c r="G48" i="38"/>
  <c r="P48" i="38"/>
  <c r="L48" i="38"/>
  <c r="H48" i="38"/>
  <c r="I48" i="38"/>
  <c r="Q48" i="38"/>
  <c r="K48" i="38"/>
  <c r="J48" i="38"/>
  <c r="M48" i="38"/>
  <c r="N48" i="38"/>
  <c r="F48" i="38"/>
  <c r="D57" i="35"/>
  <c r="C58" i="35"/>
  <c r="AP84" i="36"/>
  <c r="AT84" i="36"/>
  <c r="AI84" i="36"/>
  <c r="AE84" i="36"/>
  <c r="AS84" i="36"/>
  <c r="AH84" i="36"/>
  <c r="AR84" i="36"/>
  <c r="AG84" i="36"/>
  <c r="C85" i="31"/>
  <c r="D18" i="31"/>
  <c r="C19" i="31"/>
  <c r="C135" i="31"/>
  <c r="AC164" i="31"/>
  <c r="AD134" i="31"/>
  <c r="L49" i="38"/>
  <c r="H49" i="38"/>
  <c r="Q49" i="38"/>
  <c r="O49" i="38"/>
  <c r="K49" i="38"/>
  <c r="G49" i="38"/>
  <c r="J49" i="38"/>
  <c r="P49" i="38"/>
  <c r="M49" i="38"/>
  <c r="F49" i="38"/>
  <c r="I49" i="38"/>
  <c r="N49" i="38"/>
  <c r="L51" i="38"/>
  <c r="P51" i="38"/>
  <c r="Q51" i="38"/>
  <c r="O51" i="38"/>
  <c r="K51" i="38"/>
  <c r="G51" i="38"/>
  <c r="J51" i="38"/>
  <c r="M51" i="38"/>
  <c r="F51" i="38"/>
  <c r="H51" i="38"/>
  <c r="I51" i="38"/>
  <c r="N51" i="38"/>
  <c r="AG158" i="33"/>
  <c r="BB94" i="33"/>
  <c r="BB159" i="33" s="1"/>
  <c r="AZ94" i="33"/>
  <c r="AZ159" i="33" s="1"/>
  <c r="BA94" i="33"/>
  <c r="BA159" i="33" s="1"/>
  <c r="AY94" i="33"/>
  <c r="BG94" i="33"/>
  <c r="BG159" i="33" s="1"/>
  <c r="BE94" i="33"/>
  <c r="BE159" i="33" s="1"/>
  <c r="BF94" i="33"/>
  <c r="BF159" i="33" s="1"/>
  <c r="BD94" i="33"/>
  <c r="AH158" i="33"/>
  <c r="Y16" i="32"/>
  <c r="Y35" i="32" s="1"/>
  <c r="C48" i="37"/>
  <c r="D47" i="37"/>
  <c r="Y48" i="31"/>
  <c r="AQ21" i="32"/>
  <c r="AH21" i="32"/>
  <c r="AP21" i="32"/>
  <c r="AG21" i="32"/>
  <c r="AO21" i="32"/>
  <c r="AR21" i="32"/>
  <c r="AI21" i="32"/>
  <c r="AE21" i="32"/>
  <c r="AH52" i="31"/>
  <c r="AQ52" i="31"/>
  <c r="AP52" i="31"/>
  <c r="AI52" i="31"/>
  <c r="AO52" i="31"/>
  <c r="AG52" i="31"/>
  <c r="AE52" i="31"/>
  <c r="AR52" i="31"/>
  <c r="AR22" i="32"/>
  <c r="AI22" i="32"/>
  <c r="AE22" i="32"/>
  <c r="AO22" i="32"/>
  <c r="AG22" i="32"/>
  <c r="AH22" i="32"/>
  <c r="AP22" i="32"/>
  <c r="AQ22" i="32"/>
  <c r="AE53" i="31"/>
  <c r="AH53" i="31"/>
  <c r="AQ53" i="31"/>
  <c r="AP53" i="31"/>
  <c r="AG53" i="31"/>
  <c r="AO53" i="31"/>
  <c r="AI53" i="31"/>
  <c r="AR53" i="31"/>
  <c r="O52" i="38"/>
  <c r="G52" i="38"/>
  <c r="P52" i="38"/>
  <c r="L52" i="38"/>
  <c r="H52" i="38"/>
  <c r="I52" i="38"/>
  <c r="Q52" i="38"/>
  <c r="K52" i="38"/>
  <c r="N52" i="38"/>
  <c r="F52" i="38"/>
  <c r="J52" i="38"/>
  <c r="M52" i="38"/>
  <c r="AR20" i="32"/>
  <c r="AI20" i="32"/>
  <c r="AE20" i="32"/>
  <c r="AO20" i="32"/>
  <c r="AN20" i="32" s="1"/>
  <c r="AP20" i="32"/>
  <c r="AG20" i="32"/>
  <c r="AQ20" i="32"/>
  <c r="AH20" i="32"/>
  <c r="AE51" i="31"/>
  <c r="AI51" i="31"/>
  <c r="AR51" i="31"/>
  <c r="AO51" i="31"/>
  <c r="AG51" i="31"/>
  <c r="AP51" i="31"/>
  <c r="AH51" i="31"/>
  <c r="AQ51" i="31"/>
  <c r="AB26" i="32"/>
  <c r="AF26" i="32"/>
  <c r="AS23" i="32"/>
  <c r="BH23" i="32"/>
  <c r="D69" i="38"/>
  <c r="E69" i="38"/>
  <c r="C99" i="38"/>
  <c r="L101" i="39"/>
  <c r="L75" i="39"/>
  <c r="BC118" i="30"/>
  <c r="BA84" i="30"/>
  <c r="BA118" i="30" s="1"/>
  <c r="C20" i="30"/>
  <c r="C86" i="30"/>
  <c r="D19" i="30"/>
  <c r="Y18" i="30"/>
  <c r="E119" i="30"/>
  <c r="AN54" i="31"/>
  <c r="R58" i="31"/>
  <c r="V58" i="31"/>
  <c r="Q58" i="31"/>
  <c r="W58" i="31"/>
  <c r="D67" i="31"/>
  <c r="P58" i="31"/>
  <c r="O58" i="31"/>
  <c r="T58" i="31"/>
  <c r="X58" i="31" s="1"/>
  <c r="U58" i="31"/>
  <c r="J58" i="31"/>
  <c r="AF58" i="31" s="1"/>
  <c r="D87" i="39"/>
  <c r="D57" i="39"/>
  <c r="D105" i="39" s="1"/>
  <c r="K45" i="39"/>
  <c r="K57" i="39" s="1"/>
  <c r="K97" i="39"/>
  <c r="L97" i="39"/>
  <c r="L45" i="39"/>
  <c r="L57" i="39" s="1"/>
  <c r="BC54" i="31"/>
  <c r="E54" i="38"/>
  <c r="E96" i="38" s="1"/>
  <c r="D54" i="38"/>
  <c r="BH24" i="32"/>
  <c r="AS24" i="32"/>
  <c r="K100" i="39"/>
  <c r="K75" i="39"/>
  <c r="E56" i="38"/>
  <c r="E98" i="38" s="1"/>
  <c r="D56" i="38"/>
  <c r="AN57" i="31"/>
  <c r="AZ57" i="31"/>
  <c r="AY57" i="31"/>
  <c r="BB57" i="31"/>
  <c r="BA57" i="31"/>
  <c r="J101" i="39"/>
  <c r="N71" i="39"/>
  <c r="N72" i="39"/>
  <c r="J102" i="39"/>
  <c r="J104" i="39"/>
  <c r="N74" i="39"/>
  <c r="S49" i="30"/>
  <c r="E49" i="30" s="1"/>
  <c r="AC84" i="30"/>
  <c r="AD84" i="30" s="1"/>
  <c r="Y84" i="30"/>
  <c r="W85" i="30"/>
  <c r="Q85" i="30"/>
  <c r="V85" i="30"/>
  <c r="T85" i="30"/>
  <c r="D119" i="30"/>
  <c r="O85" i="30"/>
  <c r="P85" i="30"/>
  <c r="U85" i="30"/>
  <c r="R85" i="30"/>
  <c r="AO56" i="31"/>
  <c r="AE56" i="31"/>
  <c r="AI56" i="31"/>
  <c r="AR56" i="31"/>
  <c r="AQ56" i="31"/>
  <c r="AP56" i="31"/>
  <c r="AH56" i="31"/>
  <c r="AG56" i="31"/>
  <c r="AN25" i="32"/>
  <c r="AT25" i="32"/>
  <c r="AU25" i="32"/>
  <c r="AW25" i="32"/>
  <c r="AV25" i="32"/>
  <c r="AF56" i="35" l="1"/>
  <c r="AB56" i="35"/>
  <c r="AC26" i="33"/>
  <c r="E158" i="33"/>
  <c r="Y26" i="33"/>
  <c r="AD24" i="34"/>
  <c r="AC46" i="34"/>
  <c r="BH25" i="32"/>
  <c r="AS25" i="32"/>
  <c r="BA56" i="31"/>
  <c r="BB56" i="31"/>
  <c r="AY56" i="31"/>
  <c r="AX56" i="31" s="1"/>
  <c r="AZ56" i="31"/>
  <c r="AU56" i="31"/>
  <c r="AT56" i="31"/>
  <c r="AV56" i="31"/>
  <c r="AW56" i="31"/>
  <c r="S85" i="30"/>
  <c r="E85" i="30" s="1"/>
  <c r="X85" i="30"/>
  <c r="J85" i="30" s="1"/>
  <c r="Y49" i="30"/>
  <c r="AC49" i="30"/>
  <c r="AD49" i="30" s="1"/>
  <c r="C72" i="38"/>
  <c r="N102" i="39"/>
  <c r="E72" i="39"/>
  <c r="D99" i="38"/>
  <c r="AN51" i="31"/>
  <c r="BF20" i="32"/>
  <c r="BG20" i="32"/>
  <c r="BD20" i="32"/>
  <c r="BE20" i="32"/>
  <c r="BB20" i="32"/>
  <c r="BA20" i="32"/>
  <c r="AZ20" i="32"/>
  <c r="AY20" i="32"/>
  <c r="AX20" i="32" s="1"/>
  <c r="AN53" i="31"/>
  <c r="BG53" i="31"/>
  <c r="BF53" i="31"/>
  <c r="BD53" i="31"/>
  <c r="BC53" i="31" s="1"/>
  <c r="BE53" i="31"/>
  <c r="BF22" i="32"/>
  <c r="BG22" i="32"/>
  <c r="BE22" i="32"/>
  <c r="BD22" i="32"/>
  <c r="AN22" i="32"/>
  <c r="BA52" i="31"/>
  <c r="AZ52" i="31"/>
  <c r="AY52" i="31"/>
  <c r="AX52" i="31" s="1"/>
  <c r="BB52" i="31"/>
  <c r="AU21" i="32"/>
  <c r="AT21" i="32"/>
  <c r="AW21" i="32"/>
  <c r="AV21" i="32"/>
  <c r="BA21" i="32"/>
  <c r="BB21" i="32"/>
  <c r="AZ21" i="32"/>
  <c r="AY21" i="32"/>
  <c r="BG21" i="32"/>
  <c r="BF21" i="32"/>
  <c r="BD21" i="32"/>
  <c r="BC21" i="32" s="1"/>
  <c r="BE21" i="32"/>
  <c r="C49" i="37"/>
  <c r="D48" i="37"/>
  <c r="AD164" i="31"/>
  <c r="AE134" i="31"/>
  <c r="AE164" i="31" s="1"/>
  <c r="AO134" i="31"/>
  <c r="AQ134" i="31"/>
  <c r="AQ164" i="31" s="1"/>
  <c r="AI134" i="31"/>
  <c r="AI164" i="31" s="1"/>
  <c r="AR134" i="31"/>
  <c r="AR164" i="31" s="1"/>
  <c r="AP134" i="31"/>
  <c r="AP164" i="31" s="1"/>
  <c r="AH134" i="31"/>
  <c r="AG134" i="31"/>
  <c r="D135" i="31"/>
  <c r="O18" i="31"/>
  <c r="U18" i="31"/>
  <c r="U150" i="31" s="1"/>
  <c r="R18" i="31"/>
  <c r="P18" i="31"/>
  <c r="Q18" i="31"/>
  <c r="W18" i="31"/>
  <c r="W150" i="31" s="1"/>
  <c r="V18" i="31"/>
  <c r="V150" i="31" s="1"/>
  <c r="T18" i="31"/>
  <c r="AG118" i="36"/>
  <c r="BE85" i="36"/>
  <c r="BE119" i="36" s="1"/>
  <c r="BC85" i="36"/>
  <c r="BC119" i="36" s="1"/>
  <c r="BD85" i="36"/>
  <c r="BD119" i="36" s="1"/>
  <c r="BB85" i="36"/>
  <c r="AH118" i="36"/>
  <c r="BJ85" i="36"/>
  <c r="BJ119" i="36" s="1"/>
  <c r="BH85" i="36"/>
  <c r="BH119" i="36" s="1"/>
  <c r="BI85" i="36"/>
  <c r="BI119" i="36" s="1"/>
  <c r="BG85" i="36"/>
  <c r="C59" i="35"/>
  <c r="D58" i="35"/>
  <c r="T50" i="32"/>
  <c r="P50" i="32"/>
  <c r="U50" i="32"/>
  <c r="O50" i="32"/>
  <c r="V50" i="32"/>
  <c r="R50" i="32"/>
  <c r="W50" i="32"/>
  <c r="Q50" i="32"/>
  <c r="D94" i="33"/>
  <c r="D144" i="33"/>
  <c r="X24" i="35"/>
  <c r="J24" i="35" s="1"/>
  <c r="O25" i="34"/>
  <c r="P25" i="34"/>
  <c r="U25" i="34"/>
  <c r="R25" i="34"/>
  <c r="W25" i="34"/>
  <c r="Q25" i="34"/>
  <c r="V25" i="34"/>
  <c r="T25" i="34"/>
  <c r="X25" i="34" s="1"/>
  <c r="J25" i="34" s="1"/>
  <c r="C52" i="36"/>
  <c r="D51" i="36"/>
  <c r="J33" i="37"/>
  <c r="N26" i="37"/>
  <c r="N31" i="37"/>
  <c r="E23" i="38"/>
  <c r="D23" i="38"/>
  <c r="J33" i="39"/>
  <c r="J105" i="39" s="1"/>
  <c r="J87" i="39"/>
  <c r="AX25" i="32"/>
  <c r="AB49" i="30"/>
  <c r="AF49" i="30"/>
  <c r="T50" i="30"/>
  <c r="P50" i="30"/>
  <c r="U50" i="30"/>
  <c r="O50" i="30"/>
  <c r="V50" i="30"/>
  <c r="W50" i="30"/>
  <c r="R50" i="30"/>
  <c r="Q50" i="30"/>
  <c r="D51" i="30"/>
  <c r="C52" i="30"/>
  <c r="C55" i="38"/>
  <c r="N97" i="39"/>
  <c r="C97" i="38" s="1"/>
  <c r="D97" i="38" s="1"/>
  <c r="E55" i="39"/>
  <c r="O55" i="39" s="1"/>
  <c r="O97" i="39" s="1"/>
  <c r="N45" i="39"/>
  <c r="J119" i="30"/>
  <c r="AF18" i="30"/>
  <c r="AB18" i="30"/>
  <c r="AC17" i="30"/>
  <c r="E118" i="30"/>
  <c r="Y17" i="30"/>
  <c r="AS57" i="31"/>
  <c r="BE26" i="32"/>
  <c r="BF26" i="32"/>
  <c r="BG26" i="32"/>
  <c r="BD26" i="32"/>
  <c r="AS55" i="31"/>
  <c r="AT49" i="31"/>
  <c r="AW49" i="31"/>
  <c r="AV49" i="31"/>
  <c r="AU49" i="31"/>
  <c r="BF49" i="31"/>
  <c r="BG49" i="31"/>
  <c r="BD49" i="31"/>
  <c r="BE49" i="31"/>
  <c r="BB49" i="31"/>
  <c r="AY49" i="31"/>
  <c r="AZ49" i="31"/>
  <c r="BA49" i="31"/>
  <c r="N46" i="37"/>
  <c r="L88" i="37"/>
  <c r="AZ85" i="31"/>
  <c r="AZ150" i="31" s="1"/>
  <c r="BB85" i="31"/>
  <c r="BB150" i="31" s="1"/>
  <c r="AY85" i="31"/>
  <c r="BA85" i="31"/>
  <c r="BA150" i="31" s="1"/>
  <c r="AG149" i="31"/>
  <c r="AI16" i="32"/>
  <c r="AI35" i="32" s="1"/>
  <c r="AN17" i="32"/>
  <c r="AT18" i="32"/>
  <c r="AU18" i="32"/>
  <c r="AV18" i="32"/>
  <c r="AW18" i="32"/>
  <c r="X17" i="31"/>
  <c r="J17" i="31" s="1"/>
  <c r="T149" i="31"/>
  <c r="S17" i="31"/>
  <c r="E17" i="31" s="1"/>
  <c r="S56" i="35"/>
  <c r="E56" i="35" s="1"/>
  <c r="AY163" i="31"/>
  <c r="AX133" i="31"/>
  <c r="AX163" i="31" s="1"/>
  <c r="AB49" i="32"/>
  <c r="S49" i="32"/>
  <c r="E49" i="32" s="1"/>
  <c r="AY172" i="33"/>
  <c r="AX142" i="33"/>
  <c r="AX172" i="33" s="1"/>
  <c r="X26" i="33"/>
  <c r="J26" i="33" s="1"/>
  <c r="T158" i="33"/>
  <c r="T59" i="33"/>
  <c r="P59" i="33"/>
  <c r="O59" i="33"/>
  <c r="S59" i="33" s="1"/>
  <c r="Q59" i="33"/>
  <c r="V59" i="33"/>
  <c r="R59" i="33"/>
  <c r="W59" i="33"/>
  <c r="U59" i="33"/>
  <c r="E59" i="33"/>
  <c r="AC59" i="33" s="1"/>
  <c r="AD59" i="33" s="1"/>
  <c r="Y59" i="33"/>
  <c r="V25" i="35"/>
  <c r="R25" i="35"/>
  <c r="W25" i="35"/>
  <c r="Q25" i="35"/>
  <c r="T25" i="35"/>
  <c r="P25" i="35"/>
  <c r="U25" i="35"/>
  <c r="O25" i="35"/>
  <c r="S25" i="35" s="1"/>
  <c r="Y25" i="35"/>
  <c r="E25" i="35"/>
  <c r="AC25" i="35" s="1"/>
  <c r="AD25" i="35" s="1"/>
  <c r="D85" i="36"/>
  <c r="X49" i="36"/>
  <c r="J49" i="36" s="1"/>
  <c r="C26" i="38"/>
  <c r="E26" i="39"/>
  <c r="N92" i="39"/>
  <c r="C92" i="38" s="1"/>
  <c r="D92" i="38" s="1"/>
  <c r="K33" i="37"/>
  <c r="L33" i="39"/>
  <c r="L105" i="39" s="1"/>
  <c r="L87" i="39"/>
  <c r="C25" i="38"/>
  <c r="E25" i="39"/>
  <c r="N91" i="39"/>
  <c r="C91" i="38" s="1"/>
  <c r="D91" i="38" s="1"/>
  <c r="L95" i="38"/>
  <c r="J95" i="38"/>
  <c r="H95" i="38"/>
  <c r="F95" i="38"/>
  <c r="O95" i="38"/>
  <c r="M95" i="38"/>
  <c r="M21" i="37"/>
  <c r="M88" i="37"/>
  <c r="N27" i="37"/>
  <c r="C22" i="38"/>
  <c r="E22" i="39"/>
  <c r="N21" i="39"/>
  <c r="N88" i="39"/>
  <c r="C88" i="38" s="1"/>
  <c r="D88" i="38" s="1"/>
  <c r="AS18" i="30"/>
  <c r="AS119" i="30" s="1"/>
  <c r="AT18" i="30"/>
  <c r="AT119" i="30" s="1"/>
  <c r="AR18" i="30"/>
  <c r="AR119" i="30" s="1"/>
  <c r="AI18" i="30"/>
  <c r="AE18" i="30"/>
  <c r="AD119" i="30"/>
  <c r="AG18" i="30"/>
  <c r="AH18" i="30"/>
  <c r="AP18" i="30"/>
  <c r="BG56" i="31"/>
  <c r="BE56" i="31"/>
  <c r="BF56" i="31"/>
  <c r="BD56" i="31"/>
  <c r="BC56" i="31" s="1"/>
  <c r="AN56" i="31"/>
  <c r="AS84" i="30"/>
  <c r="AR84" i="30"/>
  <c r="AT84" i="30"/>
  <c r="AG84" i="30"/>
  <c r="AP84" i="30"/>
  <c r="AN84" i="30" s="1"/>
  <c r="AI84" i="30"/>
  <c r="AH84" i="30"/>
  <c r="AE84" i="30"/>
  <c r="C74" i="38"/>
  <c r="N104" i="39"/>
  <c r="E74" i="39"/>
  <c r="C71" i="38"/>
  <c r="N101" i="39"/>
  <c r="E71" i="39"/>
  <c r="AX57" i="31"/>
  <c r="O56" i="38"/>
  <c r="O98" i="38" s="1"/>
  <c r="G56" i="38"/>
  <c r="G98" i="38" s="1"/>
  <c r="P56" i="38"/>
  <c r="L56" i="38"/>
  <c r="H56" i="38"/>
  <c r="I56" i="38"/>
  <c r="I98" i="38" s="1"/>
  <c r="Q56" i="38"/>
  <c r="K56" i="38"/>
  <c r="J56" i="38"/>
  <c r="J98" i="38" s="1"/>
  <c r="M56" i="38"/>
  <c r="M98" i="38" s="1"/>
  <c r="N56" i="38"/>
  <c r="F56" i="38"/>
  <c r="O54" i="38"/>
  <c r="Q54" i="38"/>
  <c r="G54" i="38"/>
  <c r="P54" i="38"/>
  <c r="L54" i="38"/>
  <c r="L96" i="38" s="1"/>
  <c r="H54" i="38"/>
  <c r="I54" i="38"/>
  <c r="I96" i="38" s="1"/>
  <c r="K54" i="38"/>
  <c r="K96" i="38" s="1"/>
  <c r="J54" i="38"/>
  <c r="M54" i="38"/>
  <c r="N54" i="38"/>
  <c r="N96" i="38" s="1"/>
  <c r="F54" i="38"/>
  <c r="F96" i="38" s="1"/>
  <c r="AB58" i="31"/>
  <c r="S58" i="31"/>
  <c r="E58" i="31" s="1"/>
  <c r="V19" i="30"/>
  <c r="V120" i="30" s="1"/>
  <c r="T19" i="30"/>
  <c r="P19" i="30"/>
  <c r="W19" i="30"/>
  <c r="W120" i="30" s="1"/>
  <c r="Q19" i="30"/>
  <c r="O19" i="30"/>
  <c r="R19" i="30"/>
  <c r="U19" i="30"/>
  <c r="U120" i="30" s="1"/>
  <c r="D86" i="30"/>
  <c r="C87" i="30"/>
  <c r="D20" i="30"/>
  <c r="C21" i="30"/>
  <c r="F69" i="38"/>
  <c r="P69" i="38"/>
  <c r="N69" i="38"/>
  <c r="L69" i="38"/>
  <c r="J69" i="38"/>
  <c r="H69" i="38"/>
  <c r="Q69" i="38"/>
  <c r="O69" i="38"/>
  <c r="M69" i="38"/>
  <c r="K69" i="38"/>
  <c r="I69" i="38"/>
  <c r="G69" i="38"/>
  <c r="E99" i="38"/>
  <c r="BD51" i="31"/>
  <c r="BE51" i="31"/>
  <c r="BF51" i="31"/>
  <c r="BG51" i="31"/>
  <c r="AZ51" i="31"/>
  <c r="BA51" i="31"/>
  <c r="BB51" i="31"/>
  <c r="AY51" i="31"/>
  <c r="AX51" i="31" s="1"/>
  <c r="AT51" i="31"/>
  <c r="AW51" i="31"/>
  <c r="AV51" i="31"/>
  <c r="AU51" i="31"/>
  <c r="AV20" i="32"/>
  <c r="AW20" i="32"/>
  <c r="AU20" i="32"/>
  <c r="AT20" i="32"/>
  <c r="BA53" i="31"/>
  <c r="BB53" i="31"/>
  <c r="AY53" i="31"/>
  <c r="AX53" i="31" s="1"/>
  <c r="AZ53" i="31"/>
  <c r="AW53" i="31"/>
  <c r="AU53" i="31"/>
  <c r="AV53" i="31"/>
  <c r="AT53" i="31"/>
  <c r="BB22" i="32"/>
  <c r="BA22" i="32"/>
  <c r="AY22" i="32"/>
  <c r="AX22" i="32" s="1"/>
  <c r="AZ22" i="32"/>
  <c r="AV22" i="32"/>
  <c r="AW22" i="32"/>
  <c r="AU22" i="32"/>
  <c r="AT22" i="32"/>
  <c r="AW52" i="31"/>
  <c r="AV52" i="31"/>
  <c r="AU52" i="31"/>
  <c r="AT52" i="31"/>
  <c r="AN52" i="31"/>
  <c r="BG52" i="31"/>
  <c r="BD52" i="31"/>
  <c r="BE52" i="31"/>
  <c r="BF52" i="31"/>
  <c r="AN21" i="32"/>
  <c r="K47" i="37"/>
  <c r="K89" i="37" s="1"/>
  <c r="J47" i="37"/>
  <c r="L47" i="37"/>
  <c r="L89" i="37" s="1"/>
  <c r="M47" i="37"/>
  <c r="M89" i="37" s="1"/>
  <c r="D89" i="37"/>
  <c r="R89" i="37" s="1"/>
  <c r="R47" i="37"/>
  <c r="BD159" i="33"/>
  <c r="BC94" i="33"/>
  <c r="BC159" i="33" s="1"/>
  <c r="AY159" i="33"/>
  <c r="AX94" i="33"/>
  <c r="AX159" i="33" s="1"/>
  <c r="C20" i="31"/>
  <c r="C136" i="31"/>
  <c r="D19" i="31"/>
  <c r="C86" i="31"/>
  <c r="D85" i="31"/>
  <c r="AN84" i="36"/>
  <c r="W57" i="35"/>
  <c r="T57" i="35"/>
  <c r="P57" i="35"/>
  <c r="Q57" i="35"/>
  <c r="V57" i="35"/>
  <c r="R57" i="35"/>
  <c r="U57" i="35"/>
  <c r="O57" i="35"/>
  <c r="S57" i="35" s="1"/>
  <c r="E57" i="35"/>
  <c r="AC57" i="35" s="1"/>
  <c r="AD57" i="35" s="1"/>
  <c r="Y57" i="35"/>
  <c r="D51" i="32"/>
  <c r="C52" i="32"/>
  <c r="BC142" i="33"/>
  <c r="BC172" i="33" s="1"/>
  <c r="BD172" i="33"/>
  <c r="D159" i="33"/>
  <c r="W27" i="33"/>
  <c r="W159" i="33" s="1"/>
  <c r="U27" i="33"/>
  <c r="U159" i="33" s="1"/>
  <c r="Q27" i="33"/>
  <c r="T27" i="33"/>
  <c r="V27" i="33"/>
  <c r="V159" i="33" s="1"/>
  <c r="R27" i="33"/>
  <c r="O27" i="33"/>
  <c r="P27" i="33"/>
  <c r="C145" i="33"/>
  <c r="C29" i="33"/>
  <c r="C95" i="33"/>
  <c r="D28" i="33"/>
  <c r="S58" i="33"/>
  <c r="E58" i="33" s="1"/>
  <c r="X58" i="33"/>
  <c r="J58" i="33" s="1"/>
  <c r="S24" i="35"/>
  <c r="E24" i="35" s="1"/>
  <c r="D26" i="34"/>
  <c r="C27" i="34"/>
  <c r="S17" i="36"/>
  <c r="E17" i="36" s="1"/>
  <c r="T118" i="36"/>
  <c r="X17" i="36"/>
  <c r="J17" i="36" s="1"/>
  <c r="T50" i="36"/>
  <c r="P50" i="36"/>
  <c r="U50" i="36"/>
  <c r="O50" i="36"/>
  <c r="V50" i="36"/>
  <c r="R50" i="36"/>
  <c r="W50" i="36"/>
  <c r="Q50" i="36"/>
  <c r="E22" i="37"/>
  <c r="N21" i="37"/>
  <c r="N88" i="37"/>
  <c r="K33" i="39"/>
  <c r="K105" i="39" s="1"/>
  <c r="K87" i="39"/>
  <c r="E23" i="37"/>
  <c r="O23" i="39"/>
  <c r="O89" i="39" s="1"/>
  <c r="E89" i="39"/>
  <c r="C24" i="38"/>
  <c r="E24" i="39"/>
  <c r="N90" i="39"/>
  <c r="C90" i="38" s="1"/>
  <c r="D90" i="38" s="1"/>
  <c r="C28" i="38"/>
  <c r="E28" i="39"/>
  <c r="N94" i="39"/>
  <c r="C94" i="38" s="1"/>
  <c r="D94" i="38" s="1"/>
  <c r="BC25" i="32"/>
  <c r="C73" i="38"/>
  <c r="N103" i="39"/>
  <c r="E73" i="39"/>
  <c r="AS54" i="31"/>
  <c r="AF17" i="30"/>
  <c r="J118" i="30"/>
  <c r="AB17" i="30"/>
  <c r="C70" i="38"/>
  <c r="N100" i="39"/>
  <c r="E70" i="39"/>
  <c r="N75" i="39"/>
  <c r="AN26" i="32"/>
  <c r="AU26" i="32"/>
  <c r="AW26" i="32"/>
  <c r="AV26" i="32"/>
  <c r="AT26" i="32"/>
  <c r="BB26" i="32"/>
  <c r="BA26" i="32"/>
  <c r="AZ26" i="32"/>
  <c r="AY26" i="32"/>
  <c r="AX26" i="32" s="1"/>
  <c r="AX24" i="32"/>
  <c r="AX23" i="32"/>
  <c r="AI48" i="31"/>
  <c r="BD85" i="31"/>
  <c r="BE85" i="31"/>
  <c r="BE150" i="31" s="1"/>
  <c r="BF85" i="31"/>
  <c r="BF150" i="31" s="1"/>
  <c r="BG85" i="31"/>
  <c r="BG150" i="31" s="1"/>
  <c r="AH149" i="31"/>
  <c r="AN84" i="31"/>
  <c r="AW17" i="32"/>
  <c r="AV17" i="32"/>
  <c r="AU17" i="32"/>
  <c r="AT17" i="32"/>
  <c r="BE17" i="32"/>
  <c r="BD17" i="32"/>
  <c r="BG17" i="32"/>
  <c r="BF17" i="32"/>
  <c r="AY17" i="32"/>
  <c r="AZ17" i="32"/>
  <c r="BA17" i="32"/>
  <c r="BB17" i="32"/>
  <c r="BF18" i="32"/>
  <c r="BG18" i="32"/>
  <c r="BD18" i="32"/>
  <c r="BE18" i="32"/>
  <c r="BB18" i="32"/>
  <c r="BA18" i="32"/>
  <c r="AZ18" i="32"/>
  <c r="AY18" i="32"/>
  <c r="AX18" i="32" s="1"/>
  <c r="BC133" i="31"/>
  <c r="BC163" i="31" s="1"/>
  <c r="BD163" i="31"/>
  <c r="AD173" i="33"/>
  <c r="AE143" i="33"/>
  <c r="AE173" i="33" s="1"/>
  <c r="AQ143" i="33"/>
  <c r="AQ173" i="33" s="1"/>
  <c r="AI143" i="33"/>
  <c r="AI173" i="33" s="1"/>
  <c r="AO143" i="33"/>
  <c r="AR143" i="33"/>
  <c r="AR173" i="33" s="1"/>
  <c r="AP143" i="33"/>
  <c r="AP173" i="33" s="1"/>
  <c r="AH143" i="33"/>
  <c r="AG143" i="33"/>
  <c r="D60" i="33"/>
  <c r="C61" i="33"/>
  <c r="C27" i="35"/>
  <c r="D26" i="35"/>
  <c r="X24" i="34"/>
  <c r="J24" i="34" s="1"/>
  <c r="C86" i="36"/>
  <c r="D19" i="36"/>
  <c r="C20" i="36"/>
  <c r="W18" i="36"/>
  <c r="W119" i="36" s="1"/>
  <c r="U18" i="36"/>
  <c r="U119" i="36" s="1"/>
  <c r="Q18" i="36"/>
  <c r="T18" i="36"/>
  <c r="V18" i="36"/>
  <c r="V119" i="36" s="1"/>
  <c r="P18" i="36"/>
  <c r="O18" i="36"/>
  <c r="S18" i="36" s="1"/>
  <c r="E18" i="36" s="1"/>
  <c r="R18" i="36"/>
  <c r="D119" i="36"/>
  <c r="S49" i="36"/>
  <c r="E49" i="36" s="1"/>
  <c r="K88" i="37"/>
  <c r="P98" i="38"/>
  <c r="N98" i="38"/>
  <c r="K98" i="38"/>
  <c r="H98" i="38"/>
  <c r="L98" i="38"/>
  <c r="Q98" i="38"/>
  <c r="F98" i="38"/>
  <c r="O96" i="38"/>
  <c r="M96" i="38"/>
  <c r="J96" i="38"/>
  <c r="G96" i="38"/>
  <c r="P96" i="38"/>
  <c r="H96" i="38"/>
  <c r="Q96" i="38"/>
  <c r="K95" i="38"/>
  <c r="I95" i="38"/>
  <c r="G95" i="38"/>
  <c r="P95" i="38"/>
  <c r="N95" i="38"/>
  <c r="Q95" i="38"/>
  <c r="C27" i="38"/>
  <c r="E27" i="39"/>
  <c r="N93" i="39"/>
  <c r="C93" i="38" s="1"/>
  <c r="D93" i="38" s="1"/>
  <c r="M33" i="39"/>
  <c r="M105" i="39" s="1"/>
  <c r="M87" i="39"/>
  <c r="E119" i="36" l="1"/>
  <c r="AC18" i="36"/>
  <c r="Y18" i="36"/>
  <c r="AF25" i="34"/>
  <c r="Z25" i="34"/>
  <c r="AB25" i="34"/>
  <c r="Y25" i="34"/>
  <c r="E93" i="39"/>
  <c r="O27" i="39"/>
  <c r="O93" i="39" s="1"/>
  <c r="AC49" i="36"/>
  <c r="AD49" i="36" s="1"/>
  <c r="Y49" i="36"/>
  <c r="V19" i="36"/>
  <c r="V120" i="36" s="1"/>
  <c r="T19" i="36"/>
  <c r="P19" i="36"/>
  <c r="U19" i="36"/>
  <c r="U120" i="36" s="1"/>
  <c r="O19" i="36"/>
  <c r="R19" i="36"/>
  <c r="W19" i="36"/>
  <c r="W120" i="36" s="1"/>
  <c r="Q19" i="36"/>
  <c r="AF24" i="34"/>
  <c r="Z24" i="34"/>
  <c r="AB24" i="34"/>
  <c r="Y24" i="34"/>
  <c r="W26" i="35"/>
  <c r="Q26" i="35"/>
  <c r="V26" i="35"/>
  <c r="R26" i="35"/>
  <c r="U26" i="35"/>
  <c r="O26" i="35"/>
  <c r="T26" i="35"/>
  <c r="X26" i="35" s="1"/>
  <c r="P26" i="35"/>
  <c r="J26" i="35"/>
  <c r="AF26" i="35" s="1"/>
  <c r="AB26" i="35"/>
  <c r="D61" i="33"/>
  <c r="C62" i="33"/>
  <c r="BG143" i="33"/>
  <c r="BG173" i="33" s="1"/>
  <c r="BE143" i="33"/>
  <c r="BE173" i="33" s="1"/>
  <c r="BD143" i="33"/>
  <c r="AH173" i="33"/>
  <c r="BF143" i="33"/>
  <c r="BF173" i="33" s="1"/>
  <c r="BC17" i="32"/>
  <c r="BH17" i="32"/>
  <c r="AS17" i="32"/>
  <c r="BH26" i="32"/>
  <c r="AS26" i="32"/>
  <c r="E100" i="39"/>
  <c r="O70" i="39"/>
  <c r="E75" i="39"/>
  <c r="C100" i="38"/>
  <c r="E70" i="38"/>
  <c r="D70" i="38"/>
  <c r="C75" i="38"/>
  <c r="O28" i="39"/>
  <c r="O94" i="39" s="1"/>
  <c r="E94" i="39"/>
  <c r="E24" i="38"/>
  <c r="D24" i="38"/>
  <c r="O23" i="37"/>
  <c r="E89" i="37"/>
  <c r="E21" i="37"/>
  <c r="N33" i="37"/>
  <c r="S50" i="36"/>
  <c r="E50" i="36" s="1"/>
  <c r="J118" i="36"/>
  <c r="AF17" i="36"/>
  <c r="AB17" i="36"/>
  <c r="E118" i="36"/>
  <c r="AC17" i="36"/>
  <c r="Y17" i="36"/>
  <c r="D27" i="34"/>
  <c r="C28" i="34"/>
  <c r="AC24" i="35"/>
  <c r="AD24" i="35" s="1"/>
  <c r="Y24" i="35"/>
  <c r="AC58" i="33"/>
  <c r="AD58" i="33" s="1"/>
  <c r="Y58" i="33"/>
  <c r="D95" i="33"/>
  <c r="C157" i="33"/>
  <c r="C158" i="33" s="1"/>
  <c r="C159" i="33" s="1"/>
  <c r="C160" i="33" s="1"/>
  <c r="C161" i="33" s="1"/>
  <c r="C162" i="33" s="1"/>
  <c r="C163" i="33" s="1"/>
  <c r="C164" i="33" s="1"/>
  <c r="C165" i="33" s="1"/>
  <c r="C166" i="33" s="1"/>
  <c r="C167" i="33" s="1"/>
  <c r="C168" i="33" s="1"/>
  <c r="C169" i="33" s="1"/>
  <c r="C170" i="33" s="1"/>
  <c r="C171" i="33" s="1"/>
  <c r="D145" i="33"/>
  <c r="S27" i="33"/>
  <c r="E27" i="33" s="1"/>
  <c r="C53" i="32"/>
  <c r="D52" i="32"/>
  <c r="X57" i="35"/>
  <c r="J57" i="35" s="1"/>
  <c r="O85" i="31"/>
  <c r="U85" i="31"/>
  <c r="R85" i="31"/>
  <c r="P85" i="31"/>
  <c r="Q85" i="31"/>
  <c r="W85" i="31"/>
  <c r="V85" i="31"/>
  <c r="T85" i="31"/>
  <c r="X85" i="31" s="1"/>
  <c r="J85" i="31" s="1"/>
  <c r="R19" i="31"/>
  <c r="V19" i="31"/>
  <c r="V151" i="31" s="1"/>
  <c r="W19" i="31"/>
  <c r="W151" i="31" s="1"/>
  <c r="U19" i="31"/>
  <c r="U151" i="31" s="1"/>
  <c r="P19" i="31"/>
  <c r="T19" i="31"/>
  <c r="O19" i="31"/>
  <c r="Q19" i="31"/>
  <c r="D20" i="31"/>
  <c r="C87" i="31"/>
  <c r="C21" i="31"/>
  <c r="BC52" i="31"/>
  <c r="AS51" i="31"/>
  <c r="BC51" i="31"/>
  <c r="G99" i="38"/>
  <c r="K99" i="38"/>
  <c r="O99" i="38"/>
  <c r="J99" i="38"/>
  <c r="N99" i="38"/>
  <c r="F99" i="38"/>
  <c r="V20" i="30"/>
  <c r="V121" i="30" s="1"/>
  <c r="T20" i="30"/>
  <c r="P20" i="30"/>
  <c r="O20" i="30"/>
  <c r="R20" i="30"/>
  <c r="U20" i="30"/>
  <c r="U121" i="30" s="1"/>
  <c r="W20" i="30"/>
  <c r="W121" i="30" s="1"/>
  <c r="Q20" i="30"/>
  <c r="V86" i="30"/>
  <c r="R86" i="30"/>
  <c r="U86" i="30"/>
  <c r="W86" i="30"/>
  <c r="T86" i="30"/>
  <c r="X86" i="30" s="1"/>
  <c r="J86" i="30" s="1"/>
  <c r="Q86" i="30"/>
  <c r="P86" i="30"/>
  <c r="O86" i="30"/>
  <c r="S86" i="30" s="1"/>
  <c r="E86" i="30" s="1"/>
  <c r="S19" i="30"/>
  <c r="E19" i="30" s="1"/>
  <c r="E101" i="39"/>
  <c r="O71" i="39"/>
  <c r="O101" i="39" s="1"/>
  <c r="C101" i="38"/>
  <c r="E71" i="38"/>
  <c r="D71" i="38"/>
  <c r="D101" i="38" s="1"/>
  <c r="AG118" i="30"/>
  <c r="BD85" i="30"/>
  <c r="BD119" i="30" s="1"/>
  <c r="BE85" i="30"/>
  <c r="BE119" i="30" s="1"/>
  <c r="BB85" i="30"/>
  <c r="BC85" i="30"/>
  <c r="BC119" i="30" s="1"/>
  <c r="BJ18" i="30"/>
  <c r="BG18" i="30"/>
  <c r="BI18" i="30"/>
  <c r="BH18" i="30"/>
  <c r="E88" i="39"/>
  <c r="O22" i="39"/>
  <c r="O88" i="39" s="1"/>
  <c r="O25" i="39"/>
  <c r="O91" i="39" s="1"/>
  <c r="E91" i="39"/>
  <c r="E26" i="38"/>
  <c r="D26" i="38"/>
  <c r="U85" i="36"/>
  <c r="O85" i="36"/>
  <c r="T85" i="36"/>
  <c r="P85" i="36"/>
  <c r="W85" i="36"/>
  <c r="Q85" i="36"/>
  <c r="V85" i="36"/>
  <c r="R85" i="36"/>
  <c r="X25" i="35"/>
  <c r="J25" i="35" s="1"/>
  <c r="AO59" i="33"/>
  <c r="AP59" i="33"/>
  <c r="AR59" i="33"/>
  <c r="AE59" i="33"/>
  <c r="AQ59" i="33"/>
  <c r="AH59" i="33"/>
  <c r="AG59" i="33"/>
  <c r="AI59" i="33"/>
  <c r="X59" i="33"/>
  <c r="J59" i="33" s="1"/>
  <c r="J158" i="33"/>
  <c r="AF26" i="33"/>
  <c r="AB26" i="33"/>
  <c r="AC17" i="31"/>
  <c r="E149" i="31"/>
  <c r="Y17" i="31"/>
  <c r="AF17" i="31"/>
  <c r="J149" i="31"/>
  <c r="AB17" i="31"/>
  <c r="AS18" i="32"/>
  <c r="BH18" i="32"/>
  <c r="BC49" i="31"/>
  <c r="AS49" i="31"/>
  <c r="BC26" i="32"/>
  <c r="D55" i="38"/>
  <c r="E55" i="38"/>
  <c r="W51" i="30"/>
  <c r="Q51" i="30"/>
  <c r="V51" i="30"/>
  <c r="R51" i="30"/>
  <c r="O51" i="30"/>
  <c r="S51" i="30" s="1"/>
  <c r="P51" i="30"/>
  <c r="E51" i="30"/>
  <c r="AC51" i="30" s="1"/>
  <c r="AD51" i="30" s="1"/>
  <c r="U51" i="30"/>
  <c r="T51" i="30"/>
  <c r="X51" i="30" s="1"/>
  <c r="J51" i="30" s="1"/>
  <c r="S50" i="30"/>
  <c r="E50" i="30" s="1"/>
  <c r="E89" i="38"/>
  <c r="Q23" i="38"/>
  <c r="Q89" i="38" s="1"/>
  <c r="L23" i="38"/>
  <c r="L89" i="38" s="1"/>
  <c r="M23" i="38"/>
  <c r="M89" i="38" s="1"/>
  <c r="N23" i="38"/>
  <c r="N89" i="38" s="1"/>
  <c r="O23" i="38"/>
  <c r="O89" i="38" s="1"/>
  <c r="P23" i="38"/>
  <c r="P89" i="38" s="1"/>
  <c r="F23" i="38"/>
  <c r="F89" i="38" s="1"/>
  <c r="G23" i="38"/>
  <c r="G89" i="38" s="1"/>
  <c r="H23" i="38"/>
  <c r="H89" i="38" s="1"/>
  <c r="I23" i="38"/>
  <c r="I89" i="38" s="1"/>
  <c r="J23" i="38"/>
  <c r="J89" i="38" s="1"/>
  <c r="K23" i="38"/>
  <c r="K89" i="38" s="1"/>
  <c r="E31" i="37"/>
  <c r="E26" i="37"/>
  <c r="C53" i="36"/>
  <c r="D52" i="36"/>
  <c r="S25" i="34"/>
  <c r="E25" i="34" s="1"/>
  <c r="AC25" i="34" s="1"/>
  <c r="AD25" i="34" s="1"/>
  <c r="V94" i="33"/>
  <c r="R94" i="33"/>
  <c r="U94" i="33"/>
  <c r="W94" i="33"/>
  <c r="T94" i="33"/>
  <c r="P94" i="33"/>
  <c r="Q94" i="33"/>
  <c r="O94" i="33"/>
  <c r="S94" i="33" s="1"/>
  <c r="E94" i="33" s="1"/>
  <c r="X50" i="32"/>
  <c r="J50" i="32" s="1"/>
  <c r="C60" i="35"/>
  <c r="D59" i="35"/>
  <c r="BB119" i="36"/>
  <c r="BA85" i="36"/>
  <c r="BA119" i="36" s="1"/>
  <c r="BA134" i="31"/>
  <c r="BA164" i="31" s="1"/>
  <c r="AY134" i="31"/>
  <c r="AG164" i="31"/>
  <c r="BB134" i="31"/>
  <c r="BB164" i="31" s="1"/>
  <c r="AZ134" i="31"/>
  <c r="AZ164" i="31" s="1"/>
  <c r="AN134" i="31"/>
  <c r="AN164" i="31" s="1"/>
  <c r="AO164" i="31"/>
  <c r="D49" i="37"/>
  <c r="C50" i="37"/>
  <c r="AX21" i="32"/>
  <c r="AS21" i="32"/>
  <c r="BH21" i="32"/>
  <c r="E102" i="39"/>
  <c r="O72" i="39"/>
  <c r="O102" i="39" s="1"/>
  <c r="C102" i="38"/>
  <c r="D72" i="38"/>
  <c r="D102" i="38" s="1"/>
  <c r="E72" i="38"/>
  <c r="AF85" i="30"/>
  <c r="AB85" i="30"/>
  <c r="AS56" i="31"/>
  <c r="Y158" i="33"/>
  <c r="AD26" i="33"/>
  <c r="AC158" i="33"/>
  <c r="E27" i="38"/>
  <c r="D27" i="38"/>
  <c r="T119" i="36"/>
  <c r="X18" i="36"/>
  <c r="J18" i="36" s="1"/>
  <c r="C21" i="36"/>
  <c r="C87" i="36"/>
  <c r="D20" i="36"/>
  <c r="D86" i="36"/>
  <c r="C28" i="35"/>
  <c r="D27" i="35"/>
  <c r="U60" i="33"/>
  <c r="O60" i="33"/>
  <c r="R60" i="33"/>
  <c r="P60" i="33"/>
  <c r="W60" i="33"/>
  <c r="Q60" i="33"/>
  <c r="V60" i="33"/>
  <c r="T60" i="33"/>
  <c r="AG173" i="33"/>
  <c r="AZ143" i="33"/>
  <c r="AZ173" i="33" s="1"/>
  <c r="BB143" i="33"/>
  <c r="BB173" i="33" s="1"/>
  <c r="BA143" i="33"/>
  <c r="BA173" i="33" s="1"/>
  <c r="AY143" i="33"/>
  <c r="AO173" i="33"/>
  <c r="AN143" i="33"/>
  <c r="AN173" i="33" s="1"/>
  <c r="BC18" i="32"/>
  <c r="AX17" i="32"/>
  <c r="BD150" i="31"/>
  <c r="BC85" i="31"/>
  <c r="BC150" i="31" s="1"/>
  <c r="E103" i="39"/>
  <c r="O73" i="39"/>
  <c r="O103" i="39" s="1"/>
  <c r="E73" i="38"/>
  <c r="C103" i="38"/>
  <c r="D73" i="38"/>
  <c r="D103" i="38" s="1"/>
  <c r="E28" i="38"/>
  <c r="D28" i="38"/>
  <c r="E90" i="39"/>
  <c r="O24" i="39"/>
  <c r="O90" i="39" s="1"/>
  <c r="E88" i="37"/>
  <c r="O22" i="37"/>
  <c r="X50" i="36"/>
  <c r="J50" i="36" s="1"/>
  <c r="O26" i="34"/>
  <c r="V26" i="34"/>
  <c r="U26" i="34"/>
  <c r="P26" i="34"/>
  <c r="R26" i="34"/>
  <c r="Q26" i="34"/>
  <c r="W26" i="34"/>
  <c r="T26" i="34"/>
  <c r="X26" i="34" s="1"/>
  <c r="J26" i="34" s="1"/>
  <c r="AF58" i="33"/>
  <c r="AB58" i="33"/>
  <c r="R28" i="33"/>
  <c r="U28" i="33"/>
  <c r="U160" i="33" s="1"/>
  <c r="Q28" i="33"/>
  <c r="W28" i="33"/>
  <c r="W160" i="33" s="1"/>
  <c r="V28" i="33"/>
  <c r="V160" i="33" s="1"/>
  <c r="T28" i="33"/>
  <c r="P28" i="33"/>
  <c r="O28" i="33"/>
  <c r="S28" i="33" s="1"/>
  <c r="E28" i="33" s="1"/>
  <c r="D160" i="33"/>
  <c r="C96" i="33"/>
  <c r="D29" i="33"/>
  <c r="C30" i="33"/>
  <c r="X27" i="33"/>
  <c r="J27" i="33" s="1"/>
  <c r="T159" i="33"/>
  <c r="W51" i="32"/>
  <c r="Q51" i="32"/>
  <c r="V51" i="32"/>
  <c r="R51" i="32"/>
  <c r="U51" i="32"/>
  <c r="O51" i="32"/>
  <c r="T51" i="32"/>
  <c r="X51" i="32" s="1"/>
  <c r="P51" i="32"/>
  <c r="J51" i="32"/>
  <c r="AF51" i="32" s="1"/>
  <c r="AB51" i="32"/>
  <c r="AR57" i="35"/>
  <c r="AI57" i="35"/>
  <c r="AE57" i="35"/>
  <c r="AO57" i="35"/>
  <c r="AN57" i="35" s="1"/>
  <c r="AP57" i="35"/>
  <c r="AG57" i="35"/>
  <c r="AQ57" i="35"/>
  <c r="AH57" i="35"/>
  <c r="D86" i="31"/>
  <c r="D136" i="31"/>
  <c r="C148" i="31"/>
  <c r="C149" i="31" s="1"/>
  <c r="C150" i="31" s="1"/>
  <c r="C151" i="31" s="1"/>
  <c r="C152" i="31" s="1"/>
  <c r="C153" i="31" s="1"/>
  <c r="C154" i="31" s="1"/>
  <c r="C155" i="31" s="1"/>
  <c r="C156" i="31" s="1"/>
  <c r="C157" i="31" s="1"/>
  <c r="C158" i="31" s="1"/>
  <c r="C159" i="31" s="1"/>
  <c r="C160" i="31" s="1"/>
  <c r="C161" i="31" s="1"/>
  <c r="C162" i="31" s="1"/>
  <c r="N47" i="37"/>
  <c r="J89" i="37"/>
  <c r="AS52" i="31"/>
  <c r="BH22" i="32"/>
  <c r="AS22" i="32"/>
  <c r="AS53" i="31"/>
  <c r="BH20" i="32"/>
  <c r="AS20" i="32"/>
  <c r="I99" i="38"/>
  <c r="M99" i="38"/>
  <c r="Q99" i="38"/>
  <c r="H99" i="38"/>
  <c r="L99" i="38"/>
  <c r="P99" i="38"/>
  <c r="C22" i="30"/>
  <c r="C88" i="30"/>
  <c r="D21" i="30"/>
  <c r="D87" i="30"/>
  <c r="D121" i="30" s="1"/>
  <c r="D120" i="30"/>
  <c r="X19" i="30"/>
  <c r="J19" i="30" s="1"/>
  <c r="T120" i="30"/>
  <c r="AC58" i="31"/>
  <c r="AD58" i="31" s="1"/>
  <c r="Y58" i="31"/>
  <c r="Y67" i="31" s="1"/>
  <c r="E104" i="39"/>
  <c r="O74" i="39"/>
  <c r="O104" i="39" s="1"/>
  <c r="C104" i="38"/>
  <c r="E74" i="38"/>
  <c r="D74" i="38"/>
  <c r="D104" i="38" s="1"/>
  <c r="AH118" i="30"/>
  <c r="BJ85" i="30"/>
  <c r="BJ119" i="30" s="1"/>
  <c r="BH85" i="30"/>
  <c r="BH119" i="30" s="1"/>
  <c r="BI85" i="30"/>
  <c r="BI119" i="30" s="1"/>
  <c r="BG85" i="30"/>
  <c r="AQ18" i="30"/>
  <c r="AN18" i="30"/>
  <c r="AP119" i="30"/>
  <c r="BE18" i="30"/>
  <c r="BD18" i="30"/>
  <c r="BB18" i="30"/>
  <c r="BA18" i="30" s="1"/>
  <c r="BC18" i="30"/>
  <c r="AX18" i="30"/>
  <c r="AX119" i="30" s="1"/>
  <c r="AY18" i="30"/>
  <c r="AY119" i="30" s="1"/>
  <c r="AW18" i="30"/>
  <c r="AE119" i="30"/>
  <c r="AZ18" i="30"/>
  <c r="AZ119" i="30" s="1"/>
  <c r="C21" i="38"/>
  <c r="N33" i="39"/>
  <c r="E21" i="39"/>
  <c r="N87" i="39"/>
  <c r="C87" i="38" s="1"/>
  <c r="D87" i="38" s="1"/>
  <c r="E22" i="38"/>
  <c r="D22" i="38"/>
  <c r="E27" i="37"/>
  <c r="M33" i="37"/>
  <c r="E25" i="38"/>
  <c r="D25" i="38"/>
  <c r="O26" i="39"/>
  <c r="O92" i="39" s="1"/>
  <c r="E92" i="39"/>
  <c r="AF49" i="36"/>
  <c r="AB49" i="36"/>
  <c r="AQ25" i="35"/>
  <c r="AH25" i="35"/>
  <c r="AP25" i="35"/>
  <c r="AG25" i="35"/>
  <c r="AO25" i="35"/>
  <c r="AN25" i="35" s="1"/>
  <c r="AR25" i="35"/>
  <c r="AI25" i="35"/>
  <c r="AE25" i="35"/>
  <c r="AC49" i="32"/>
  <c r="AD49" i="32" s="1"/>
  <c r="Y49" i="32"/>
  <c r="AC56" i="35"/>
  <c r="AD56" i="35" s="1"/>
  <c r="Y56" i="35"/>
  <c r="AX85" i="31"/>
  <c r="AX150" i="31" s="1"/>
  <c r="AY150" i="31"/>
  <c r="E46" i="37"/>
  <c r="O46" i="37" s="1"/>
  <c r="AX49" i="31"/>
  <c r="Y118" i="30"/>
  <c r="AC118" i="30"/>
  <c r="AD17" i="30"/>
  <c r="C45" i="38"/>
  <c r="N57" i="39"/>
  <c r="C57" i="38" s="1"/>
  <c r="D57" i="38" s="1"/>
  <c r="E45" i="39"/>
  <c r="C53" i="30"/>
  <c r="D52" i="30"/>
  <c r="X50" i="30"/>
  <c r="J50" i="30" s="1"/>
  <c r="V51" i="36"/>
  <c r="R51" i="36"/>
  <c r="U51" i="36"/>
  <c r="W51" i="36"/>
  <c r="T51" i="36"/>
  <c r="X51" i="36" s="1"/>
  <c r="J51" i="36" s="1"/>
  <c r="P51" i="36"/>
  <c r="Q51" i="36"/>
  <c r="O51" i="36"/>
  <c r="AF24" i="35"/>
  <c r="AB24" i="35"/>
  <c r="P144" i="33"/>
  <c r="D174" i="33"/>
  <c r="O144" i="33"/>
  <c r="S50" i="32"/>
  <c r="E50" i="32" s="1"/>
  <c r="V58" i="35"/>
  <c r="R58" i="35"/>
  <c r="W58" i="35"/>
  <c r="Q58" i="35"/>
  <c r="T58" i="35"/>
  <c r="P58" i="35"/>
  <c r="U58" i="35"/>
  <c r="O58" i="35"/>
  <c r="S58" i="35" s="1"/>
  <c r="E58" i="35" s="1"/>
  <c r="BG119" i="36"/>
  <c r="BF85" i="36"/>
  <c r="BF119" i="36" s="1"/>
  <c r="X18" i="31"/>
  <c r="J18" i="31" s="1"/>
  <c r="T150" i="31"/>
  <c r="D150" i="31"/>
  <c r="S18" i="31"/>
  <c r="E18" i="31" s="1"/>
  <c r="D165" i="31"/>
  <c r="O135" i="31"/>
  <c r="P135" i="31"/>
  <c r="AH164" i="31"/>
  <c r="BG134" i="31"/>
  <c r="BG164" i="31" s="1"/>
  <c r="BE134" i="31"/>
  <c r="BE164" i="31" s="1"/>
  <c r="BF134" i="31"/>
  <c r="BF164" i="31" s="1"/>
  <c r="BD134" i="31"/>
  <c r="K48" i="37"/>
  <c r="J48" i="37"/>
  <c r="L48" i="37"/>
  <c r="L90" i="37" s="1"/>
  <c r="M48" i="37"/>
  <c r="M90" i="37" s="1"/>
  <c r="D90" i="37"/>
  <c r="R90" i="37" s="1"/>
  <c r="R48" i="37"/>
  <c r="BC22" i="32"/>
  <c r="BC20" i="32"/>
  <c r="AE49" i="30"/>
  <c r="AP49" i="30"/>
  <c r="AR49" i="30"/>
  <c r="AG49" i="30"/>
  <c r="AT49" i="30"/>
  <c r="AH49" i="30"/>
  <c r="AS49" i="30"/>
  <c r="AI49" i="30"/>
  <c r="AC85" i="30"/>
  <c r="AD85" i="30" s="1"/>
  <c r="Y85" i="30"/>
  <c r="AE24" i="34"/>
  <c r="AG24" i="34"/>
  <c r="AP24" i="34"/>
  <c r="AH24" i="34"/>
  <c r="AQ24" i="34"/>
  <c r="AI24" i="34"/>
  <c r="AR24" i="34"/>
  <c r="AO24" i="34"/>
  <c r="AN24" i="34" s="1"/>
  <c r="AC58" i="35" l="1"/>
  <c r="AD58" i="35" s="1"/>
  <c r="Y58" i="35"/>
  <c r="E160" i="33"/>
  <c r="AC28" i="33"/>
  <c r="Y28" i="33"/>
  <c r="Z26" i="34"/>
  <c r="AF26" i="34"/>
  <c r="AB26" i="34"/>
  <c r="Y26" i="34"/>
  <c r="AF51" i="30"/>
  <c r="AB51" i="30"/>
  <c r="AC86" i="30"/>
  <c r="AD86" i="30" s="1"/>
  <c r="Y86" i="30"/>
  <c r="AF85" i="31"/>
  <c r="AB85" i="31"/>
  <c r="AF51" i="36"/>
  <c r="AB51" i="36"/>
  <c r="AC94" i="33"/>
  <c r="AD94" i="33" s="1"/>
  <c r="Y94" i="33"/>
  <c r="AF86" i="30"/>
  <c r="AB86" i="30"/>
  <c r="Y119" i="30"/>
  <c r="BJ49" i="30"/>
  <c r="BG49" i="30"/>
  <c r="BI49" i="30"/>
  <c r="BH49" i="30"/>
  <c r="BD49" i="30"/>
  <c r="BC49" i="30"/>
  <c r="BE49" i="30"/>
  <c r="BB49" i="30"/>
  <c r="BA49" i="30" s="1"/>
  <c r="AN49" i="30"/>
  <c r="N48" i="37"/>
  <c r="J90" i="37"/>
  <c r="BD164" i="31"/>
  <c r="BC134" i="31"/>
  <c r="BC164" i="31" s="1"/>
  <c r="S135" i="31"/>
  <c r="E135" i="31" s="1"/>
  <c r="E150" i="31"/>
  <c r="AC18" i="31"/>
  <c r="Y18" i="31"/>
  <c r="AC50" i="32"/>
  <c r="AD50" i="32" s="1"/>
  <c r="Y50" i="32"/>
  <c r="S144" i="33"/>
  <c r="E144" i="33" s="1"/>
  <c r="S51" i="36"/>
  <c r="E51" i="36" s="1"/>
  <c r="E57" i="39"/>
  <c r="O45" i="39"/>
  <c r="O57" i="39" s="1"/>
  <c r="E45" i="38"/>
  <c r="D45" i="38"/>
  <c r="AU25" i="35"/>
  <c r="AT25" i="35"/>
  <c r="AW25" i="35"/>
  <c r="AV25" i="35"/>
  <c r="BA25" i="35"/>
  <c r="BB25" i="35"/>
  <c r="AY25" i="35"/>
  <c r="AX25" i="35" s="1"/>
  <c r="AZ25" i="35"/>
  <c r="BG25" i="35"/>
  <c r="BF25" i="35"/>
  <c r="BE25" i="35"/>
  <c r="BD25" i="35"/>
  <c r="E91" i="38"/>
  <c r="Q25" i="38"/>
  <c r="Q91" i="38" s="1"/>
  <c r="G25" i="38"/>
  <c r="G91" i="38" s="1"/>
  <c r="J25" i="38"/>
  <c r="J91" i="38" s="1"/>
  <c r="K25" i="38"/>
  <c r="K91" i="38" s="1"/>
  <c r="L25" i="38"/>
  <c r="L91" i="38" s="1"/>
  <c r="M25" i="38"/>
  <c r="M91" i="38" s="1"/>
  <c r="N25" i="38"/>
  <c r="N91" i="38" s="1"/>
  <c r="F25" i="38"/>
  <c r="F91" i="38" s="1"/>
  <c r="H25" i="38"/>
  <c r="H91" i="38" s="1"/>
  <c r="I25" i="38"/>
  <c r="I91" i="38" s="1"/>
  <c r="O25" i="38"/>
  <c r="O91" i="38" s="1"/>
  <c r="P25" i="38"/>
  <c r="P91" i="38" s="1"/>
  <c r="O27" i="37"/>
  <c r="E93" i="37"/>
  <c r="Q22" i="38"/>
  <c r="Q88" i="38" s="1"/>
  <c r="E88" i="38"/>
  <c r="H22" i="38"/>
  <c r="H88" i="38" s="1"/>
  <c r="K22" i="38"/>
  <c r="K88" i="38" s="1"/>
  <c r="P22" i="38"/>
  <c r="P88" i="38" s="1"/>
  <c r="F22" i="38"/>
  <c r="F88" i="38" s="1"/>
  <c r="G22" i="38"/>
  <c r="G88" i="38" s="1"/>
  <c r="I22" i="38"/>
  <c r="I88" i="38" s="1"/>
  <c r="J22" i="38"/>
  <c r="J88" i="38" s="1"/>
  <c r="L22" i="38"/>
  <c r="L88" i="38" s="1"/>
  <c r="M22" i="38"/>
  <c r="M88" i="38" s="1"/>
  <c r="N22" i="38"/>
  <c r="N88" i="38" s="1"/>
  <c r="O22" i="38"/>
  <c r="O88" i="38" s="1"/>
  <c r="O21" i="39"/>
  <c r="E33" i="39"/>
  <c r="E87" i="39"/>
  <c r="E105" i="39" s="1"/>
  <c r="E21" i="38"/>
  <c r="D21" i="38"/>
  <c r="AH58" i="31"/>
  <c r="AQ58" i="31"/>
  <c r="AG58" i="31"/>
  <c r="AR58" i="31"/>
  <c r="AE58" i="31"/>
  <c r="AP58" i="31"/>
  <c r="AO58" i="31"/>
  <c r="AI58" i="31"/>
  <c r="AI67" i="31" s="1"/>
  <c r="J120" i="30"/>
  <c r="AF19" i="30"/>
  <c r="AB19" i="30"/>
  <c r="O21" i="30"/>
  <c r="R21" i="30"/>
  <c r="U21" i="30"/>
  <c r="U122" i="30" s="1"/>
  <c r="V21" i="30"/>
  <c r="V122" i="30" s="1"/>
  <c r="P21" i="30"/>
  <c r="W21" i="30"/>
  <c r="W122" i="30" s="1"/>
  <c r="Q21" i="30"/>
  <c r="T21" i="30"/>
  <c r="D88" i="30"/>
  <c r="D122" i="30" s="1"/>
  <c r="C89" i="30"/>
  <c r="D22" i="30"/>
  <c r="C23" i="30"/>
  <c r="N89" i="37"/>
  <c r="E47" i="37"/>
  <c r="O47" i="37" s="1"/>
  <c r="R86" i="31"/>
  <c r="V86" i="31"/>
  <c r="U86" i="31"/>
  <c r="W86" i="31"/>
  <c r="P86" i="31"/>
  <c r="T86" i="31"/>
  <c r="Q86" i="31"/>
  <c r="O86" i="31"/>
  <c r="S86" i="31" s="1"/>
  <c r="E86" i="31" s="1"/>
  <c r="AT57" i="35"/>
  <c r="AU57" i="35"/>
  <c r="AV57" i="35"/>
  <c r="AW57" i="35"/>
  <c r="S51" i="32"/>
  <c r="E51" i="32" s="1"/>
  <c r="J159" i="33"/>
  <c r="AF27" i="33"/>
  <c r="AB27" i="33"/>
  <c r="W29" i="33"/>
  <c r="W161" i="33" s="1"/>
  <c r="U29" i="33"/>
  <c r="U161" i="33" s="1"/>
  <c r="Q29" i="33"/>
  <c r="V29" i="33"/>
  <c r="V161" i="33" s="1"/>
  <c r="R29" i="33"/>
  <c r="T29" i="33"/>
  <c r="O29" i="33"/>
  <c r="S29" i="33" s="1"/>
  <c r="P29" i="33"/>
  <c r="E29" i="33"/>
  <c r="Y29" i="33"/>
  <c r="S26" i="34"/>
  <c r="E26" i="34" s="1"/>
  <c r="AC26" i="34" s="1"/>
  <c r="AD26" i="34" s="1"/>
  <c r="O88" i="37"/>
  <c r="G73" i="38"/>
  <c r="G103" i="38" s="1"/>
  <c r="F73" i="38"/>
  <c r="F103" i="38" s="1"/>
  <c r="Q73" i="38"/>
  <c r="Q103" i="38" s="1"/>
  <c r="P73" i="38"/>
  <c r="P103" i="38" s="1"/>
  <c r="N73" i="38"/>
  <c r="N103" i="38" s="1"/>
  <c r="L73" i="38"/>
  <c r="L103" i="38" s="1"/>
  <c r="J73" i="38"/>
  <c r="J103" i="38" s="1"/>
  <c r="H73" i="38"/>
  <c r="H103" i="38" s="1"/>
  <c r="E103" i="38"/>
  <c r="O73" i="38"/>
  <c r="O103" i="38" s="1"/>
  <c r="M73" i="38"/>
  <c r="M103" i="38" s="1"/>
  <c r="K73" i="38"/>
  <c r="K103" i="38" s="1"/>
  <c r="I73" i="38"/>
  <c r="I103" i="38" s="1"/>
  <c r="AY173" i="33"/>
  <c r="AX143" i="33"/>
  <c r="AX173" i="33" s="1"/>
  <c r="X60" i="33"/>
  <c r="J60" i="33" s="1"/>
  <c r="S60" i="33"/>
  <c r="E60" i="33" s="1"/>
  <c r="T27" i="35"/>
  <c r="P27" i="35"/>
  <c r="U27" i="35"/>
  <c r="O27" i="35"/>
  <c r="S27" i="35" s="1"/>
  <c r="E27" i="35" s="1"/>
  <c r="V27" i="35"/>
  <c r="R27" i="35"/>
  <c r="W27" i="35"/>
  <c r="Q27" i="35"/>
  <c r="T86" i="36"/>
  <c r="P86" i="36"/>
  <c r="U86" i="36"/>
  <c r="O86" i="36"/>
  <c r="V86" i="36"/>
  <c r="R86" i="36"/>
  <c r="W86" i="36"/>
  <c r="Q86" i="36"/>
  <c r="D87" i="36"/>
  <c r="J119" i="36"/>
  <c r="AF18" i="36"/>
  <c r="AB18" i="36"/>
  <c r="Q72" i="38"/>
  <c r="Q102" i="38" s="1"/>
  <c r="P72" i="38"/>
  <c r="P102" i="38" s="1"/>
  <c r="N72" i="38"/>
  <c r="N102" i="38" s="1"/>
  <c r="L72" i="38"/>
  <c r="L102" i="38" s="1"/>
  <c r="J72" i="38"/>
  <c r="J102" i="38" s="1"/>
  <c r="H72" i="38"/>
  <c r="H102" i="38" s="1"/>
  <c r="F72" i="38"/>
  <c r="F102" i="38" s="1"/>
  <c r="O72" i="38"/>
  <c r="O102" i="38" s="1"/>
  <c r="M72" i="38"/>
  <c r="M102" i="38" s="1"/>
  <c r="K72" i="38"/>
  <c r="K102" i="38" s="1"/>
  <c r="I72" i="38"/>
  <c r="I102" i="38" s="1"/>
  <c r="G72" i="38"/>
  <c r="G102" i="38" s="1"/>
  <c r="E102" i="38"/>
  <c r="C51" i="37"/>
  <c r="D50" i="37"/>
  <c r="D60" i="35"/>
  <c r="C61" i="35"/>
  <c r="X94" i="33"/>
  <c r="J94" i="33" s="1"/>
  <c r="U52" i="36"/>
  <c r="O52" i="36"/>
  <c r="P52" i="36"/>
  <c r="R52" i="36"/>
  <c r="W52" i="36"/>
  <c r="Q52" i="36"/>
  <c r="T52" i="36"/>
  <c r="V52" i="36"/>
  <c r="O26" i="37"/>
  <c r="E92" i="37"/>
  <c r="O31" i="37"/>
  <c r="E97" i="37"/>
  <c r="AC50" i="30"/>
  <c r="AD50" i="30" s="1"/>
  <c r="Y50" i="30"/>
  <c r="Y51" i="30"/>
  <c r="L55" i="38"/>
  <c r="L97" i="38" s="1"/>
  <c r="H55" i="38"/>
  <c r="H97" i="38" s="1"/>
  <c r="Q55" i="38"/>
  <c r="Q97" i="38" s="1"/>
  <c r="O55" i="38"/>
  <c r="O97" i="38" s="1"/>
  <c r="K55" i="38"/>
  <c r="K97" i="38" s="1"/>
  <c r="G55" i="38"/>
  <c r="G97" i="38" s="1"/>
  <c r="J55" i="38"/>
  <c r="J97" i="38" s="1"/>
  <c r="M55" i="38"/>
  <c r="M97" i="38" s="1"/>
  <c r="F55" i="38"/>
  <c r="F97" i="38" s="1"/>
  <c r="P55" i="38"/>
  <c r="P97" i="38" s="1"/>
  <c r="I55" i="38"/>
  <c r="I97" i="38" s="1"/>
  <c r="N55" i="38"/>
  <c r="N97" i="38" s="1"/>
  <c r="E97" i="38"/>
  <c r="Y149" i="31"/>
  <c r="AC149" i="31"/>
  <c r="AD17" i="31"/>
  <c r="AF59" i="33"/>
  <c r="AB59" i="33"/>
  <c r="BA59" i="33"/>
  <c r="BB59" i="33"/>
  <c r="AY59" i="33"/>
  <c r="AX59" i="33" s="1"/>
  <c r="AZ59" i="33"/>
  <c r="AN59" i="33"/>
  <c r="X85" i="36"/>
  <c r="J85" i="36" s="1"/>
  <c r="Q26" i="38"/>
  <c r="Q92" i="38" s="1"/>
  <c r="I26" i="38"/>
  <c r="I92" i="38" s="1"/>
  <c r="L26" i="38"/>
  <c r="L92" i="38" s="1"/>
  <c r="E92" i="38"/>
  <c r="F26" i="38"/>
  <c r="F92" i="38" s="1"/>
  <c r="G26" i="38"/>
  <c r="G92" i="38" s="1"/>
  <c r="H26" i="38"/>
  <c r="H92" i="38" s="1"/>
  <c r="J26" i="38"/>
  <c r="J92" i="38" s="1"/>
  <c r="K26" i="38"/>
  <c r="K92" i="38" s="1"/>
  <c r="M26" i="38"/>
  <c r="M92" i="38" s="1"/>
  <c r="N26" i="38"/>
  <c r="N92" i="38" s="1"/>
  <c r="O26" i="38"/>
  <c r="O92" i="38" s="1"/>
  <c r="P26" i="38"/>
  <c r="P92" i="38" s="1"/>
  <c r="BF18" i="30"/>
  <c r="S20" i="30"/>
  <c r="E20" i="30" s="1"/>
  <c r="X20" i="30"/>
  <c r="J20" i="30" s="1"/>
  <c r="T121" i="30"/>
  <c r="D87" i="31"/>
  <c r="S19" i="31"/>
  <c r="E19" i="31" s="1"/>
  <c r="AF57" i="35"/>
  <c r="AB57" i="35"/>
  <c r="D53" i="32"/>
  <c r="C54" i="32"/>
  <c r="Q27" i="34"/>
  <c r="T27" i="34"/>
  <c r="O27" i="34"/>
  <c r="U27" i="34"/>
  <c r="W27" i="34"/>
  <c r="R27" i="34"/>
  <c r="P27" i="34"/>
  <c r="V27" i="34"/>
  <c r="AD17" i="36"/>
  <c r="AC118" i="36"/>
  <c r="O21" i="37"/>
  <c r="E33" i="37"/>
  <c r="E87" i="37"/>
  <c r="O89" i="37"/>
  <c r="Q24" i="38"/>
  <c r="Q90" i="38" s="1"/>
  <c r="E90" i="38"/>
  <c r="I24" i="38"/>
  <c r="I90" i="38" s="1"/>
  <c r="L24" i="38"/>
  <c r="L90" i="38" s="1"/>
  <c r="F24" i="38"/>
  <c r="F90" i="38" s="1"/>
  <c r="G24" i="38"/>
  <c r="G90" i="38" s="1"/>
  <c r="H24" i="38"/>
  <c r="H90" i="38" s="1"/>
  <c r="J24" i="38"/>
  <c r="J90" i="38" s="1"/>
  <c r="K24" i="38"/>
  <c r="K90" i="38" s="1"/>
  <c r="M24" i="38"/>
  <c r="M90" i="38" s="1"/>
  <c r="N24" i="38"/>
  <c r="N90" i="38" s="1"/>
  <c r="O24" i="38"/>
  <c r="O90" i="38" s="1"/>
  <c r="P24" i="38"/>
  <c r="P90" i="38" s="1"/>
  <c r="D100" i="38"/>
  <c r="D75" i="38"/>
  <c r="O100" i="39"/>
  <c r="O75" i="39"/>
  <c r="C63" i="33"/>
  <c r="D62" i="33"/>
  <c r="S26" i="35"/>
  <c r="E26" i="35" s="1"/>
  <c r="S19" i="36"/>
  <c r="E19" i="36" s="1"/>
  <c r="X19" i="36"/>
  <c r="J19" i="36" s="1"/>
  <c r="T120" i="36"/>
  <c r="D120" i="36"/>
  <c r="AT49" i="36"/>
  <c r="AI49" i="36"/>
  <c r="AE49" i="36"/>
  <c r="AP49" i="36"/>
  <c r="AN49" i="36" s="1"/>
  <c r="AR49" i="36"/>
  <c r="AG49" i="36"/>
  <c r="AS49" i="36"/>
  <c r="AH49" i="36"/>
  <c r="AT24" i="34"/>
  <c r="AB46" i="34"/>
  <c r="AW24" i="34"/>
  <c r="AV24" i="34"/>
  <c r="AU24" i="34"/>
  <c r="AT85" i="30"/>
  <c r="AI85" i="30"/>
  <c r="AE85" i="30"/>
  <c r="AP85" i="30"/>
  <c r="AR85" i="30"/>
  <c r="AS85" i="30"/>
  <c r="AG85" i="30"/>
  <c r="AH85" i="30"/>
  <c r="AZ49" i="30"/>
  <c r="AY49" i="30"/>
  <c r="AW49" i="30"/>
  <c r="AX49" i="30"/>
  <c r="K90" i="37"/>
  <c r="J150" i="31"/>
  <c r="AF18" i="31"/>
  <c r="AB18" i="31"/>
  <c r="X58" i="35"/>
  <c r="J58" i="35" s="1"/>
  <c r="AF50" i="30"/>
  <c r="AB50" i="30"/>
  <c r="T52" i="30"/>
  <c r="P52" i="30"/>
  <c r="Q52" i="30"/>
  <c r="O52" i="30"/>
  <c r="V52" i="30"/>
  <c r="U52" i="30"/>
  <c r="R52" i="30"/>
  <c r="W52" i="30"/>
  <c r="D53" i="30"/>
  <c r="C54" i="30"/>
  <c r="AD118" i="30"/>
  <c r="AH17" i="30"/>
  <c r="AE17" i="30"/>
  <c r="AS17" i="30"/>
  <c r="AS118" i="30" s="1"/>
  <c r="AT17" i="30"/>
  <c r="AT118" i="30" s="1"/>
  <c r="AR17" i="30"/>
  <c r="AR118" i="30" s="1"/>
  <c r="AP17" i="30"/>
  <c r="AI17" i="30"/>
  <c r="AG17" i="30"/>
  <c r="AP56" i="35"/>
  <c r="AG56" i="35"/>
  <c r="AQ56" i="35"/>
  <c r="AH56" i="35"/>
  <c r="AR56" i="35"/>
  <c r="AI56" i="35"/>
  <c r="AE56" i="35"/>
  <c r="AO56" i="35"/>
  <c r="AN56" i="35" s="1"/>
  <c r="AR49" i="32"/>
  <c r="AI49" i="32"/>
  <c r="AE49" i="32"/>
  <c r="AO49" i="32"/>
  <c r="AN49" i="32" s="1"/>
  <c r="AP49" i="32"/>
  <c r="AG49" i="32"/>
  <c r="AQ49" i="32"/>
  <c r="AH49" i="32"/>
  <c r="C33" i="38"/>
  <c r="N105" i="39"/>
  <c r="AU18" i="30"/>
  <c r="AW119" i="30"/>
  <c r="AO18" i="30"/>
  <c r="AN119" i="30"/>
  <c r="BG119" i="30"/>
  <c r="BF85" i="30"/>
  <c r="BF119" i="30" s="1"/>
  <c r="P74" i="38"/>
  <c r="P104" i="38" s="1"/>
  <c r="N74" i="38"/>
  <c r="N104" i="38" s="1"/>
  <c r="L74" i="38"/>
  <c r="L104" i="38" s="1"/>
  <c r="J74" i="38"/>
  <c r="J104" i="38" s="1"/>
  <c r="H74" i="38"/>
  <c r="H104" i="38" s="1"/>
  <c r="F74" i="38"/>
  <c r="F104" i="38" s="1"/>
  <c r="E104" i="38"/>
  <c r="Q74" i="38"/>
  <c r="Q104" i="38" s="1"/>
  <c r="O74" i="38"/>
  <c r="O104" i="38" s="1"/>
  <c r="M74" i="38"/>
  <c r="M104" i="38" s="1"/>
  <c r="K74" i="38"/>
  <c r="K104" i="38" s="1"/>
  <c r="I74" i="38"/>
  <c r="I104" i="38" s="1"/>
  <c r="G74" i="38"/>
  <c r="G104" i="38" s="1"/>
  <c r="W87" i="30"/>
  <c r="Q87" i="30"/>
  <c r="V87" i="30"/>
  <c r="T87" i="30"/>
  <c r="U87" i="30"/>
  <c r="R87" i="30"/>
  <c r="O87" i="30"/>
  <c r="S87" i="30" s="1"/>
  <c r="E87" i="30" s="1"/>
  <c r="P87" i="30"/>
  <c r="O136" i="31"/>
  <c r="S136" i="31" s="1"/>
  <c r="D166" i="31"/>
  <c r="P136" i="31"/>
  <c r="E136" i="31"/>
  <c r="Y136" i="31" s="1"/>
  <c r="Y166" i="31" s="1"/>
  <c r="BD57" i="35"/>
  <c r="BE57" i="35"/>
  <c r="BF57" i="35"/>
  <c r="BG57" i="35"/>
  <c r="AZ57" i="35"/>
  <c r="AY57" i="35"/>
  <c r="BB57" i="35"/>
  <c r="BA57" i="35"/>
  <c r="C31" i="33"/>
  <c r="C97" i="33"/>
  <c r="D30" i="33"/>
  <c r="D96" i="33"/>
  <c r="X28" i="33"/>
  <c r="J28" i="33" s="1"/>
  <c r="T160" i="33"/>
  <c r="AF50" i="36"/>
  <c r="AB50" i="36"/>
  <c r="Q28" i="38"/>
  <c r="Q94" i="38" s="1"/>
  <c r="E94" i="38"/>
  <c r="H28" i="38"/>
  <c r="H94" i="38" s="1"/>
  <c r="K28" i="38"/>
  <c r="K94" i="38" s="1"/>
  <c r="P28" i="38"/>
  <c r="P94" i="38" s="1"/>
  <c r="F28" i="38"/>
  <c r="F94" i="38" s="1"/>
  <c r="G28" i="38"/>
  <c r="G94" i="38" s="1"/>
  <c r="I28" i="38"/>
  <c r="I94" i="38" s="1"/>
  <c r="J28" i="38"/>
  <c r="J94" i="38" s="1"/>
  <c r="L28" i="38"/>
  <c r="L94" i="38" s="1"/>
  <c r="M28" i="38"/>
  <c r="M94" i="38" s="1"/>
  <c r="N28" i="38"/>
  <c r="N94" i="38" s="1"/>
  <c r="O28" i="38"/>
  <c r="O94" i="38" s="1"/>
  <c r="C29" i="35"/>
  <c r="D28" i="35"/>
  <c r="R20" i="36"/>
  <c r="O20" i="36"/>
  <c r="W20" i="36"/>
  <c r="W121" i="36" s="1"/>
  <c r="V20" i="36"/>
  <c r="V121" i="36" s="1"/>
  <c r="T20" i="36"/>
  <c r="P20" i="36"/>
  <c r="U20" i="36"/>
  <c r="U121" i="36" s="1"/>
  <c r="Q20" i="36"/>
  <c r="D121" i="36"/>
  <c r="C88" i="36"/>
  <c r="D21" i="36"/>
  <c r="C22" i="36"/>
  <c r="Q27" i="38"/>
  <c r="Q93" i="38" s="1"/>
  <c r="E93" i="38"/>
  <c r="G27" i="38"/>
  <c r="G93" i="38" s="1"/>
  <c r="J27" i="38"/>
  <c r="J93" i="38" s="1"/>
  <c r="K27" i="38"/>
  <c r="K93" i="38" s="1"/>
  <c r="L27" i="38"/>
  <c r="L93" i="38" s="1"/>
  <c r="M27" i="38"/>
  <c r="M93" i="38" s="1"/>
  <c r="N27" i="38"/>
  <c r="N93" i="38" s="1"/>
  <c r="F27" i="38"/>
  <c r="F93" i="38" s="1"/>
  <c r="H27" i="38"/>
  <c r="H93" i="38" s="1"/>
  <c r="I27" i="38"/>
  <c r="I93" i="38" s="1"/>
  <c r="O27" i="38"/>
  <c r="O93" i="38" s="1"/>
  <c r="P27" i="38"/>
  <c r="P93" i="38" s="1"/>
  <c r="AR26" i="33"/>
  <c r="AR158" i="33" s="1"/>
  <c r="AE26" i="33"/>
  <c r="AH26" i="33"/>
  <c r="AG26" i="33"/>
  <c r="AD158" i="33"/>
  <c r="AQ26" i="33"/>
  <c r="AQ158" i="33" s="1"/>
  <c r="AO26" i="33"/>
  <c r="AP26" i="33"/>
  <c r="AP158" i="33" s="1"/>
  <c r="AI26" i="33"/>
  <c r="K49" i="37"/>
  <c r="K91" i="37" s="1"/>
  <c r="J49" i="37"/>
  <c r="L49" i="37"/>
  <c r="L91" i="37" s="1"/>
  <c r="M49" i="37"/>
  <c r="M91" i="37" s="1"/>
  <c r="D91" i="37"/>
  <c r="R91" i="37" s="1"/>
  <c r="R49" i="37"/>
  <c r="AX134" i="31"/>
  <c r="AX164" i="31" s="1"/>
  <c r="AY164" i="31"/>
  <c r="W59" i="35"/>
  <c r="Q59" i="35"/>
  <c r="V59" i="35"/>
  <c r="R59" i="35"/>
  <c r="U59" i="35"/>
  <c r="O59" i="35"/>
  <c r="T59" i="35"/>
  <c r="X59" i="35" s="1"/>
  <c r="P59" i="35"/>
  <c r="J59" i="35"/>
  <c r="AF59" i="35" s="1"/>
  <c r="AB59" i="35"/>
  <c r="AF50" i="32"/>
  <c r="AB50" i="32"/>
  <c r="AQ25" i="34"/>
  <c r="AO25" i="34"/>
  <c r="AG25" i="34"/>
  <c r="AR25" i="34"/>
  <c r="AE25" i="34"/>
  <c r="AI25" i="34"/>
  <c r="AP25" i="34"/>
  <c r="AH25" i="34"/>
  <c r="C54" i="36"/>
  <c r="D53" i="36"/>
  <c r="AT51" i="30"/>
  <c r="AI51" i="30"/>
  <c r="AE51" i="30"/>
  <c r="AP51" i="30"/>
  <c r="AG51" i="30"/>
  <c r="AH51" i="30"/>
  <c r="AR51" i="30"/>
  <c r="AS51" i="30"/>
  <c r="BG59" i="33"/>
  <c r="BF59" i="33"/>
  <c r="BE59" i="33"/>
  <c r="BD59" i="33"/>
  <c r="BC59" i="33" s="1"/>
  <c r="AU59" i="33"/>
  <c r="AV59" i="33"/>
  <c r="AW59" i="33"/>
  <c r="AT59" i="33"/>
  <c r="AS59" i="33" s="1"/>
  <c r="AF25" i="35"/>
  <c r="AB25" i="35"/>
  <c r="S85" i="36"/>
  <c r="E85" i="36" s="1"/>
  <c r="BB119" i="30"/>
  <c r="BA85" i="30"/>
  <c r="BA119" i="30" s="1"/>
  <c r="P71" i="38"/>
  <c r="P101" i="38" s="1"/>
  <c r="N71" i="38"/>
  <c r="N101" i="38" s="1"/>
  <c r="L71" i="38"/>
  <c r="L101" i="38" s="1"/>
  <c r="J71" i="38"/>
  <c r="J101" i="38" s="1"/>
  <c r="H71" i="38"/>
  <c r="H101" i="38" s="1"/>
  <c r="F71" i="38"/>
  <c r="F101" i="38" s="1"/>
  <c r="E101" i="38"/>
  <c r="Q71" i="38"/>
  <c r="Q101" i="38" s="1"/>
  <c r="O71" i="38"/>
  <c r="O101" i="38" s="1"/>
  <c r="M71" i="38"/>
  <c r="M101" i="38" s="1"/>
  <c r="K71" i="38"/>
  <c r="K101" i="38" s="1"/>
  <c r="I71" i="38"/>
  <c r="I101" i="38" s="1"/>
  <c r="G71" i="38"/>
  <c r="G101" i="38" s="1"/>
  <c r="E120" i="30"/>
  <c r="AC19" i="30"/>
  <c r="Y19" i="30"/>
  <c r="C22" i="31"/>
  <c r="D21" i="31"/>
  <c r="C88" i="31"/>
  <c r="O20" i="31"/>
  <c r="U20" i="31"/>
  <c r="U152" i="31" s="1"/>
  <c r="P20" i="31"/>
  <c r="R20" i="31"/>
  <c r="Q20" i="31"/>
  <c r="W20" i="31"/>
  <c r="W152" i="31" s="1"/>
  <c r="T20" i="31"/>
  <c r="V20" i="31"/>
  <c r="V152" i="31" s="1"/>
  <c r="D152" i="31"/>
  <c r="D151" i="31"/>
  <c r="X19" i="31"/>
  <c r="J19" i="31" s="1"/>
  <c r="T151" i="31"/>
  <c r="S85" i="31"/>
  <c r="E85" i="31" s="1"/>
  <c r="T52" i="32"/>
  <c r="P52" i="32"/>
  <c r="U52" i="32"/>
  <c r="O52" i="32"/>
  <c r="V52" i="32"/>
  <c r="R52" i="32"/>
  <c r="W52" i="32"/>
  <c r="Q52" i="32"/>
  <c r="E159" i="33"/>
  <c r="AC27" i="33"/>
  <c r="Y27" i="33"/>
  <c r="O145" i="33"/>
  <c r="D175" i="33"/>
  <c r="P145" i="33"/>
  <c r="W95" i="33"/>
  <c r="Q95" i="33"/>
  <c r="V95" i="33"/>
  <c r="T95" i="33"/>
  <c r="U95" i="33"/>
  <c r="O95" i="33"/>
  <c r="R95" i="33"/>
  <c r="P95" i="33"/>
  <c r="AP58" i="33"/>
  <c r="AR58" i="33"/>
  <c r="AE58" i="33"/>
  <c r="AH58" i="33"/>
  <c r="AI58" i="33"/>
  <c r="AQ58" i="33"/>
  <c r="AG58" i="33"/>
  <c r="AO58" i="33"/>
  <c r="AN58" i="33" s="1"/>
  <c r="AP24" i="35"/>
  <c r="AG24" i="35"/>
  <c r="AQ24" i="35"/>
  <c r="AH24" i="35"/>
  <c r="AR24" i="35"/>
  <c r="AI24" i="35"/>
  <c r="AE24" i="35"/>
  <c r="AO24" i="35"/>
  <c r="AN24" i="35" s="1"/>
  <c r="D28" i="34"/>
  <c r="C29" i="34"/>
  <c r="Y118" i="36"/>
  <c r="AC50" i="36"/>
  <c r="AD50" i="36" s="1"/>
  <c r="Y50" i="36"/>
  <c r="Q70" i="38"/>
  <c r="P70" i="38"/>
  <c r="N70" i="38"/>
  <c r="L70" i="38"/>
  <c r="J70" i="38"/>
  <c r="H70" i="38"/>
  <c r="F70" i="38"/>
  <c r="O70" i="38"/>
  <c r="M70" i="38"/>
  <c r="K70" i="38"/>
  <c r="I70" i="38"/>
  <c r="G70" i="38"/>
  <c r="E100" i="38"/>
  <c r="E75" i="38"/>
  <c r="BD173" i="33"/>
  <c r="BC143" i="33"/>
  <c r="BC173" i="33" s="1"/>
  <c r="T61" i="33"/>
  <c r="P61" i="33"/>
  <c r="Q61" i="33"/>
  <c r="O61" i="33"/>
  <c r="V61" i="33"/>
  <c r="R61" i="33"/>
  <c r="U61" i="33"/>
  <c r="W61" i="33"/>
  <c r="AD18" i="36"/>
  <c r="AC119" i="36"/>
  <c r="AC86" i="31" l="1"/>
  <c r="AD86" i="31" s="1"/>
  <c r="Y86" i="31"/>
  <c r="AC87" i="30"/>
  <c r="AD87" i="30" s="1"/>
  <c r="Y87" i="30"/>
  <c r="AC27" i="35"/>
  <c r="AD27" i="35" s="1"/>
  <c r="Y27" i="35"/>
  <c r="S61" i="33"/>
  <c r="E61" i="33" s="1"/>
  <c r="G100" i="38"/>
  <c r="G75" i="38"/>
  <c r="K100" i="38"/>
  <c r="K75" i="38"/>
  <c r="O100" i="38"/>
  <c r="O75" i="38"/>
  <c r="H100" i="38"/>
  <c r="H75" i="38"/>
  <c r="L100" i="38"/>
  <c r="L75" i="38"/>
  <c r="P100" i="38"/>
  <c r="P75" i="38"/>
  <c r="AP50" i="36"/>
  <c r="AT50" i="36"/>
  <c r="AI50" i="36"/>
  <c r="AE50" i="36"/>
  <c r="AS50" i="36"/>
  <c r="AH50" i="36"/>
  <c r="AR50" i="36"/>
  <c r="AG50" i="36"/>
  <c r="C30" i="34"/>
  <c r="D29" i="34"/>
  <c r="BF24" i="35"/>
  <c r="BG24" i="35"/>
  <c r="BD24" i="35"/>
  <c r="BC24" i="35" s="1"/>
  <c r="BE24" i="35"/>
  <c r="BB24" i="35"/>
  <c r="BA24" i="35"/>
  <c r="AZ24" i="35"/>
  <c r="AY24" i="35"/>
  <c r="BD58" i="33"/>
  <c r="BF58" i="33"/>
  <c r="BG58" i="33"/>
  <c r="BE58" i="33"/>
  <c r="X95" i="33"/>
  <c r="J95" i="33" s="1"/>
  <c r="S145" i="33"/>
  <c r="E145" i="33" s="1"/>
  <c r="AD27" i="33"/>
  <c r="AC159" i="33"/>
  <c r="X52" i="32"/>
  <c r="J52" i="32" s="1"/>
  <c r="J151" i="31"/>
  <c r="AF19" i="31"/>
  <c r="AB19" i="31"/>
  <c r="D88" i="31"/>
  <c r="D22" i="31"/>
  <c r="C89" i="31"/>
  <c r="C23" i="31"/>
  <c r="AC120" i="30"/>
  <c r="AD19" i="30"/>
  <c r="BC51" i="30"/>
  <c r="BB51" i="30"/>
  <c r="BD51" i="30"/>
  <c r="BE51" i="30"/>
  <c r="AY51" i="30"/>
  <c r="AZ51" i="30"/>
  <c r="AW51" i="30"/>
  <c r="AX51" i="30"/>
  <c r="C55" i="36"/>
  <c r="D54" i="36"/>
  <c r="AV25" i="34"/>
  <c r="AU25" i="34"/>
  <c r="AT25" i="34"/>
  <c r="AW25" i="34"/>
  <c r="J91" i="37"/>
  <c r="N49" i="37"/>
  <c r="AI158" i="33"/>
  <c r="AN26" i="33"/>
  <c r="AN158" i="33" s="1"/>
  <c r="AO158" i="33"/>
  <c r="BG26" i="33"/>
  <c r="BD26" i="33"/>
  <c r="BF26" i="33"/>
  <c r="BE26" i="33"/>
  <c r="C23" i="36"/>
  <c r="C89" i="36"/>
  <c r="D22" i="36"/>
  <c r="D88" i="36"/>
  <c r="T121" i="36"/>
  <c r="X20" i="36"/>
  <c r="J20" i="36" s="1"/>
  <c r="S20" i="36"/>
  <c r="E20" i="36" s="1"/>
  <c r="V28" i="35"/>
  <c r="R28" i="35"/>
  <c r="W28" i="35"/>
  <c r="Q28" i="35"/>
  <c r="T28" i="35"/>
  <c r="P28" i="35"/>
  <c r="U28" i="35"/>
  <c r="O28" i="35"/>
  <c r="S28" i="35" s="1"/>
  <c r="E28" i="35"/>
  <c r="AC28" i="35" s="1"/>
  <c r="AD28" i="35" s="1"/>
  <c r="Y28" i="35"/>
  <c r="J160" i="33"/>
  <c r="AF28" i="33"/>
  <c r="AB28" i="33"/>
  <c r="V30" i="33"/>
  <c r="V162" i="33" s="1"/>
  <c r="T30" i="33"/>
  <c r="P30" i="33"/>
  <c r="U30" i="33"/>
  <c r="U162" i="33" s="1"/>
  <c r="Q30" i="33"/>
  <c r="R30" i="33"/>
  <c r="W30" i="33"/>
  <c r="W162" i="33" s="1"/>
  <c r="O30" i="33"/>
  <c r="S30" i="33" s="1"/>
  <c r="E30" i="33" s="1"/>
  <c r="C98" i="33"/>
  <c r="D31" i="33"/>
  <c r="C32" i="33"/>
  <c r="BC57" i="35"/>
  <c r="X87" i="30"/>
  <c r="J87" i="30" s="1"/>
  <c r="C105" i="38"/>
  <c r="D33" i="38"/>
  <c r="D105" i="38" s="1"/>
  <c r="AT49" i="32"/>
  <c r="AU49" i="32"/>
  <c r="AV49" i="32"/>
  <c r="AW49" i="32"/>
  <c r="AT56" i="35"/>
  <c r="AW56" i="35"/>
  <c r="AV56" i="35"/>
  <c r="AU56" i="35"/>
  <c r="AI118" i="30"/>
  <c r="BJ17" i="30"/>
  <c r="BG17" i="30"/>
  <c r="BH17" i="30"/>
  <c r="BI17" i="30"/>
  <c r="D54" i="30"/>
  <c r="C55" i="30"/>
  <c r="S52" i="30"/>
  <c r="E52" i="30" s="1"/>
  <c r="AU49" i="30"/>
  <c r="BD86" i="30"/>
  <c r="BD120" i="30" s="1"/>
  <c r="BB86" i="30"/>
  <c r="AG119" i="30"/>
  <c r="BE86" i="30"/>
  <c r="BE120" i="30" s="1"/>
  <c r="BC86" i="30"/>
  <c r="BC120" i="30" s="1"/>
  <c r="BF24" i="34"/>
  <c r="BA24" i="34"/>
  <c r="AW49" i="36"/>
  <c r="AX49" i="36"/>
  <c r="AY49" i="36"/>
  <c r="AZ49" i="36"/>
  <c r="E120" i="36"/>
  <c r="AC19" i="36"/>
  <c r="Y19" i="36"/>
  <c r="D63" i="33"/>
  <c r="C64" i="33"/>
  <c r="S27" i="34"/>
  <c r="E27" i="34" s="1"/>
  <c r="AC27" i="34" s="1"/>
  <c r="AD27" i="34" s="1"/>
  <c r="U53" i="32"/>
  <c r="O53" i="32"/>
  <c r="T53" i="32"/>
  <c r="P53" i="32"/>
  <c r="W53" i="32"/>
  <c r="Q53" i="32"/>
  <c r="V53" i="32"/>
  <c r="R53" i="32"/>
  <c r="O87" i="31"/>
  <c r="U87" i="31"/>
  <c r="R87" i="31"/>
  <c r="P87" i="31"/>
  <c r="Q87" i="31"/>
  <c r="W87" i="31"/>
  <c r="V87" i="31"/>
  <c r="T87" i="31"/>
  <c r="X87" i="31" s="1"/>
  <c r="J87" i="31"/>
  <c r="AF87" i="31" s="1"/>
  <c r="AB87" i="31"/>
  <c r="J121" i="30"/>
  <c r="AF20" i="30"/>
  <c r="AB20" i="30"/>
  <c r="AE17" i="31"/>
  <c r="AI17" i="31"/>
  <c r="AR17" i="31"/>
  <c r="AR149" i="31" s="1"/>
  <c r="AO17" i="31"/>
  <c r="AQ17" i="31"/>
  <c r="AQ149" i="31" s="1"/>
  <c r="AG17" i="31"/>
  <c r="AP17" i="31"/>
  <c r="AP149" i="31" s="1"/>
  <c r="AH17" i="31"/>
  <c r="AD149" i="31"/>
  <c r="AP50" i="30"/>
  <c r="AT50" i="30"/>
  <c r="AI50" i="30"/>
  <c r="AE50" i="30"/>
  <c r="AS50" i="30"/>
  <c r="AR50" i="30"/>
  <c r="AH50" i="30"/>
  <c r="AG50" i="30"/>
  <c r="X52" i="36"/>
  <c r="J52" i="36" s="1"/>
  <c r="D61" i="35"/>
  <c r="C62" i="35"/>
  <c r="D92" i="37"/>
  <c r="R92" i="37" s="1"/>
  <c r="J50" i="37"/>
  <c r="K50" i="37"/>
  <c r="K92" i="37" s="1"/>
  <c r="L50" i="37"/>
  <c r="L92" i="37" s="1"/>
  <c r="M50" i="37"/>
  <c r="R50" i="37"/>
  <c r="W87" i="36"/>
  <c r="Q87" i="36"/>
  <c r="V87" i="36"/>
  <c r="R87" i="36"/>
  <c r="U87" i="36"/>
  <c r="O87" i="36"/>
  <c r="T87" i="36"/>
  <c r="X87" i="36" s="1"/>
  <c r="P87" i="36"/>
  <c r="J87" i="36"/>
  <c r="AF87" i="36" s="1"/>
  <c r="X86" i="36"/>
  <c r="J86" i="36" s="1"/>
  <c r="X27" i="35"/>
  <c r="J27" i="35" s="1"/>
  <c r="AF60" i="33"/>
  <c r="AB60" i="33"/>
  <c r="T161" i="33"/>
  <c r="X29" i="33"/>
  <c r="J29" i="33" s="1"/>
  <c r="X86" i="31"/>
  <c r="J86" i="31" s="1"/>
  <c r="D89" i="30"/>
  <c r="X21" i="30"/>
  <c r="J21" i="30" s="1"/>
  <c r="T122" i="30"/>
  <c r="O33" i="39"/>
  <c r="O105" i="39" s="1"/>
  <c r="O87" i="39"/>
  <c r="BC25" i="35"/>
  <c r="AS25" i="35"/>
  <c r="AC51" i="36"/>
  <c r="AD51" i="36" s="1"/>
  <c r="Y51" i="36"/>
  <c r="AQ94" i="33"/>
  <c r="AH94" i="33"/>
  <c r="AI94" i="33"/>
  <c r="AP94" i="33"/>
  <c r="AO94" i="33"/>
  <c r="AN94" i="33" s="1"/>
  <c r="AR94" i="33"/>
  <c r="AE94" i="33"/>
  <c r="AG94" i="33"/>
  <c r="AP86" i="30"/>
  <c r="AT86" i="30"/>
  <c r="AE86" i="30"/>
  <c r="AG86" i="30"/>
  <c r="AH86" i="30"/>
  <c r="AR86" i="30"/>
  <c r="AS86" i="30"/>
  <c r="AI86" i="30"/>
  <c r="AC160" i="33"/>
  <c r="AD28" i="33"/>
  <c r="AT18" i="36"/>
  <c r="AT119" i="36" s="1"/>
  <c r="AR18" i="36"/>
  <c r="AR119" i="36" s="1"/>
  <c r="AP18" i="36"/>
  <c r="AG18" i="36"/>
  <c r="AS18" i="36"/>
  <c r="AS119" i="36" s="1"/>
  <c r="AH18" i="36"/>
  <c r="AD119" i="36"/>
  <c r="AI18" i="36"/>
  <c r="AE18" i="36"/>
  <c r="X61" i="33"/>
  <c r="J61" i="33" s="1"/>
  <c r="I100" i="38"/>
  <c r="I75" i="38"/>
  <c r="M100" i="38"/>
  <c r="M75" i="38"/>
  <c r="F100" i="38"/>
  <c r="F75" i="38"/>
  <c r="J100" i="38"/>
  <c r="J75" i="38"/>
  <c r="N100" i="38"/>
  <c r="N75" i="38"/>
  <c r="Q100" i="38"/>
  <c r="Q75" i="38"/>
  <c r="O28" i="34"/>
  <c r="V28" i="34"/>
  <c r="R28" i="34"/>
  <c r="T28" i="34"/>
  <c r="Q28" i="34"/>
  <c r="U28" i="34"/>
  <c r="W28" i="34"/>
  <c r="P28" i="34"/>
  <c r="AV24" i="35"/>
  <c r="AW24" i="35"/>
  <c r="AT24" i="35"/>
  <c r="AU24" i="35"/>
  <c r="BB58" i="33"/>
  <c r="AY58" i="33"/>
  <c r="AZ58" i="33"/>
  <c r="BA58" i="33"/>
  <c r="AT58" i="33"/>
  <c r="AW58" i="33"/>
  <c r="AV58" i="33"/>
  <c r="AU58" i="33"/>
  <c r="S95" i="33"/>
  <c r="E95" i="33" s="1"/>
  <c r="Y159" i="33"/>
  <c r="S52" i="32"/>
  <c r="E52" i="32" s="1"/>
  <c r="AC85" i="31"/>
  <c r="AD85" i="31" s="1"/>
  <c r="Y85" i="31"/>
  <c r="T152" i="31"/>
  <c r="X20" i="31"/>
  <c r="J20" i="31" s="1"/>
  <c r="S20" i="31"/>
  <c r="E20" i="31" s="1"/>
  <c r="Q21" i="31"/>
  <c r="W21" i="31"/>
  <c r="W153" i="31" s="1"/>
  <c r="T21" i="31"/>
  <c r="V21" i="31"/>
  <c r="V153" i="31" s="1"/>
  <c r="O21" i="31"/>
  <c r="U21" i="31"/>
  <c r="U153" i="31" s="1"/>
  <c r="P21" i="31"/>
  <c r="R21" i="31"/>
  <c r="D153" i="31"/>
  <c r="Y120" i="30"/>
  <c r="AC85" i="36"/>
  <c r="AD85" i="36" s="1"/>
  <c r="Y85" i="36"/>
  <c r="BG51" i="30"/>
  <c r="BH51" i="30"/>
  <c r="BJ51" i="30"/>
  <c r="BI51" i="30"/>
  <c r="AN51" i="30"/>
  <c r="V53" i="36"/>
  <c r="R53" i="36"/>
  <c r="W53" i="36"/>
  <c r="U53" i="36"/>
  <c r="T53" i="36"/>
  <c r="X53" i="36" s="1"/>
  <c r="J53" i="36" s="1"/>
  <c r="P53" i="36"/>
  <c r="O53" i="36"/>
  <c r="S53" i="36" s="1"/>
  <c r="E53" i="36" s="1"/>
  <c r="Q53" i="36"/>
  <c r="AN25" i="34"/>
  <c r="S59" i="35"/>
  <c r="E59" i="35" s="1"/>
  <c r="BA26" i="33"/>
  <c r="AZ26" i="33"/>
  <c r="BB26" i="33"/>
  <c r="AY26" i="33"/>
  <c r="AX26" i="33" s="1"/>
  <c r="AE158" i="33"/>
  <c r="AV26" i="33"/>
  <c r="AV158" i="33" s="1"/>
  <c r="AW26" i="33"/>
  <c r="AW158" i="33" s="1"/>
  <c r="AU26" i="33"/>
  <c r="AU158" i="33" s="1"/>
  <c r="AT26" i="33"/>
  <c r="W21" i="36"/>
  <c r="W122" i="36" s="1"/>
  <c r="U21" i="36"/>
  <c r="U122" i="36" s="1"/>
  <c r="Q21" i="36"/>
  <c r="V21" i="36"/>
  <c r="V122" i="36" s="1"/>
  <c r="R21" i="36"/>
  <c r="P21" i="36"/>
  <c r="D122" i="36"/>
  <c r="O21" i="36"/>
  <c r="S21" i="36" s="1"/>
  <c r="E21" i="36" s="1"/>
  <c r="T21" i="36"/>
  <c r="C30" i="35"/>
  <c r="D29" i="35"/>
  <c r="V96" i="33"/>
  <c r="R96" i="33"/>
  <c r="U96" i="33"/>
  <c r="W96" i="33"/>
  <c r="T96" i="33"/>
  <c r="X96" i="33" s="1"/>
  <c r="P96" i="33"/>
  <c r="Q96" i="33"/>
  <c r="O96" i="33"/>
  <c r="S96" i="33" s="1"/>
  <c r="E96" i="33"/>
  <c r="AC96" i="33" s="1"/>
  <c r="AD96" i="33" s="1"/>
  <c r="J96" i="33"/>
  <c r="AF96" i="33" s="1"/>
  <c r="AB96" i="33"/>
  <c r="D97" i="33"/>
  <c r="D162" i="33" s="1"/>
  <c r="AX57" i="35"/>
  <c r="E166" i="31"/>
  <c r="AC136" i="31"/>
  <c r="BF49" i="32"/>
  <c r="BG49" i="32"/>
  <c r="BD49" i="32"/>
  <c r="BC49" i="32" s="1"/>
  <c r="BE49" i="32"/>
  <c r="BB49" i="32"/>
  <c r="BA49" i="32"/>
  <c r="AZ49" i="32"/>
  <c r="AY49" i="32"/>
  <c r="BF56" i="35"/>
  <c r="BG56" i="35"/>
  <c r="BD56" i="35"/>
  <c r="BC56" i="35" s="1"/>
  <c r="BE56" i="35"/>
  <c r="BB56" i="35"/>
  <c r="AY56" i="35"/>
  <c r="BA56" i="35"/>
  <c r="AZ56" i="35"/>
  <c r="BB17" i="30"/>
  <c r="BE17" i="30"/>
  <c r="BC17" i="30"/>
  <c r="BD17" i="30"/>
  <c r="AN17" i="30"/>
  <c r="AN118" i="30" s="1"/>
  <c r="AP118" i="30"/>
  <c r="AZ17" i="30"/>
  <c r="AZ118" i="30" s="1"/>
  <c r="AX17" i="30"/>
  <c r="AX118" i="30" s="1"/>
  <c r="AW17" i="30"/>
  <c r="AY17" i="30"/>
  <c r="AY118" i="30" s="1"/>
  <c r="AE118" i="30"/>
  <c r="U53" i="30"/>
  <c r="O53" i="30"/>
  <c r="P53" i="30"/>
  <c r="R53" i="30"/>
  <c r="W53" i="30"/>
  <c r="T53" i="30"/>
  <c r="Q53" i="30"/>
  <c r="V53" i="30"/>
  <c r="X52" i="30"/>
  <c r="J52" i="30" s="1"/>
  <c r="AF58" i="35"/>
  <c r="AB58" i="35"/>
  <c r="BJ86" i="30"/>
  <c r="BJ120" i="30" s="1"/>
  <c r="BH86" i="30"/>
  <c r="BH120" i="30" s="1"/>
  <c r="BI86" i="30"/>
  <c r="BI120" i="30" s="1"/>
  <c r="BG86" i="30"/>
  <c r="AH119" i="30"/>
  <c r="AN85" i="30"/>
  <c r="AI119" i="30"/>
  <c r="AZ24" i="34"/>
  <c r="BE24" i="34"/>
  <c r="BB24" i="34"/>
  <c r="BG24" i="34"/>
  <c r="AS24" i="34"/>
  <c r="BD24" i="34"/>
  <c r="AY24" i="34"/>
  <c r="BI49" i="36"/>
  <c r="BJ49" i="36"/>
  <c r="BG49" i="36"/>
  <c r="BH49" i="36"/>
  <c r="BE49" i="36"/>
  <c r="BD49" i="36"/>
  <c r="BC49" i="36"/>
  <c r="BB49" i="36"/>
  <c r="BA49" i="36" s="1"/>
  <c r="J120" i="36"/>
  <c r="AF19" i="36"/>
  <c r="AB19" i="36"/>
  <c r="AC26" i="35"/>
  <c r="AD26" i="35" s="1"/>
  <c r="Y26" i="35"/>
  <c r="W62" i="33"/>
  <c r="Q62" i="33"/>
  <c r="T62" i="33"/>
  <c r="V62" i="33"/>
  <c r="U62" i="33"/>
  <c r="O62" i="33"/>
  <c r="P62" i="33"/>
  <c r="R62" i="33"/>
  <c r="O33" i="37"/>
  <c r="AG17" i="36"/>
  <c r="AH17" i="36"/>
  <c r="AE17" i="36"/>
  <c r="AD118" i="36"/>
  <c r="AS17" i="36"/>
  <c r="AS118" i="36" s="1"/>
  <c r="AP17" i="36"/>
  <c r="AT17" i="36"/>
  <c r="AT118" i="36" s="1"/>
  <c r="AR17" i="36"/>
  <c r="AR118" i="36" s="1"/>
  <c r="AI17" i="36"/>
  <c r="X27" i="34"/>
  <c r="J27" i="34" s="1"/>
  <c r="D54" i="32"/>
  <c r="C55" i="32"/>
  <c r="E151" i="31"/>
  <c r="AC19" i="31"/>
  <c r="Y19" i="31"/>
  <c r="E121" i="30"/>
  <c r="AC20" i="30"/>
  <c r="Y20" i="30"/>
  <c r="Y121" i="30" s="1"/>
  <c r="AF85" i="36"/>
  <c r="AB85" i="36"/>
  <c r="S52" i="36"/>
  <c r="E52" i="36" s="1"/>
  <c r="AF94" i="33"/>
  <c r="AB94" i="33"/>
  <c r="T60" i="35"/>
  <c r="P60" i="35"/>
  <c r="U60" i="35"/>
  <c r="O60" i="35"/>
  <c r="V60" i="35"/>
  <c r="R60" i="35"/>
  <c r="W60" i="35"/>
  <c r="Q60" i="35"/>
  <c r="C52" i="37"/>
  <c r="D51" i="37"/>
  <c r="S86" i="36"/>
  <c r="E86" i="36" s="1"/>
  <c r="AC60" i="33"/>
  <c r="AD60" i="33" s="1"/>
  <c r="Y60" i="33"/>
  <c r="AO26" i="34"/>
  <c r="AP26" i="34"/>
  <c r="AQ26" i="34"/>
  <c r="AG26" i="34"/>
  <c r="AE26" i="34"/>
  <c r="AH26" i="34"/>
  <c r="AI26" i="34"/>
  <c r="AR26" i="34"/>
  <c r="E161" i="33"/>
  <c r="AC29" i="33"/>
  <c r="D161" i="33"/>
  <c r="AC51" i="32"/>
  <c r="AD51" i="32" s="1"/>
  <c r="Y51" i="32"/>
  <c r="AS57" i="35"/>
  <c r="C90" i="30"/>
  <c r="D23" i="30"/>
  <c r="C24" i="30"/>
  <c r="R22" i="30"/>
  <c r="W22" i="30"/>
  <c r="W123" i="30" s="1"/>
  <c r="U22" i="30"/>
  <c r="U123" i="30" s="1"/>
  <c r="Q22" i="30"/>
  <c r="V22" i="30"/>
  <c r="V123" i="30" s="1"/>
  <c r="P22" i="30"/>
  <c r="D123" i="30"/>
  <c r="T22" i="30"/>
  <c r="O22" i="30"/>
  <c r="S22" i="30" s="1"/>
  <c r="E22" i="30" s="1"/>
  <c r="T88" i="30"/>
  <c r="P88" i="30"/>
  <c r="Q88" i="30"/>
  <c r="O88" i="30"/>
  <c r="R88" i="30"/>
  <c r="W88" i="30"/>
  <c r="V88" i="30"/>
  <c r="U88" i="30"/>
  <c r="S21" i="30"/>
  <c r="E21" i="30" s="1"/>
  <c r="AN58" i="31"/>
  <c r="AU58" i="31"/>
  <c r="AT58" i="31"/>
  <c r="AV58" i="31"/>
  <c r="AW58" i="31"/>
  <c r="BA58" i="31"/>
  <c r="BB58" i="31"/>
  <c r="AZ58" i="31"/>
  <c r="AY58" i="31"/>
  <c r="AX58" i="31" s="1"/>
  <c r="BF58" i="31"/>
  <c r="BE58" i="31"/>
  <c r="BG58" i="31"/>
  <c r="BD58" i="31"/>
  <c r="BC58" i="31" s="1"/>
  <c r="P21" i="38"/>
  <c r="N21" i="38"/>
  <c r="L21" i="38"/>
  <c r="J21" i="38"/>
  <c r="H21" i="38"/>
  <c r="E33" i="38"/>
  <c r="Q21" i="38"/>
  <c r="O21" i="38"/>
  <c r="M21" i="38"/>
  <c r="K21" i="38"/>
  <c r="I21" i="38"/>
  <c r="G21" i="38"/>
  <c r="F21" i="38"/>
  <c r="E87" i="38"/>
  <c r="Q45" i="38"/>
  <c r="Q57" i="38" s="1"/>
  <c r="O45" i="38"/>
  <c r="O57" i="38" s="1"/>
  <c r="M45" i="38"/>
  <c r="M57" i="38" s="1"/>
  <c r="K45" i="38"/>
  <c r="K57" i="38" s="1"/>
  <c r="I45" i="38"/>
  <c r="I57" i="38" s="1"/>
  <c r="G45" i="38"/>
  <c r="G57" i="38" s="1"/>
  <c r="F45" i="38"/>
  <c r="F57" i="38" s="1"/>
  <c r="P45" i="38"/>
  <c r="P57" i="38" s="1"/>
  <c r="N45" i="38"/>
  <c r="N57" i="38" s="1"/>
  <c r="L45" i="38"/>
  <c r="L57" i="38" s="1"/>
  <c r="J45" i="38"/>
  <c r="J57" i="38" s="1"/>
  <c r="H45" i="38"/>
  <c r="H57" i="38" s="1"/>
  <c r="E57" i="38"/>
  <c r="E174" i="33"/>
  <c r="AC144" i="33"/>
  <c r="Y144" i="33"/>
  <c r="Y174" i="33" s="1"/>
  <c r="AO50" i="32"/>
  <c r="AR50" i="32"/>
  <c r="AI50" i="32"/>
  <c r="AE50" i="32"/>
  <c r="AQ50" i="32"/>
  <c r="AH50" i="32"/>
  <c r="AP50" i="32"/>
  <c r="AG50" i="32"/>
  <c r="AD18" i="31"/>
  <c r="AC150" i="31"/>
  <c r="E165" i="31"/>
  <c r="AC135" i="31"/>
  <c r="Y135" i="31"/>
  <c r="Y165" i="31" s="1"/>
  <c r="N90" i="37"/>
  <c r="E48" i="37"/>
  <c r="O48" i="37" s="1"/>
  <c r="O90" i="37" s="1"/>
  <c r="BF49" i="30"/>
  <c r="AQ58" i="35"/>
  <c r="AH58" i="35"/>
  <c r="AP58" i="35"/>
  <c r="AG58" i="35"/>
  <c r="AO58" i="35"/>
  <c r="AN58" i="35" s="1"/>
  <c r="AR58" i="35"/>
  <c r="AI58" i="35"/>
  <c r="AE58" i="35"/>
  <c r="E123" i="30" l="1"/>
  <c r="AC22" i="30"/>
  <c r="Y22" i="30"/>
  <c r="E122" i="36"/>
  <c r="AC21" i="36"/>
  <c r="Y21" i="36"/>
  <c r="AC53" i="36"/>
  <c r="AD53" i="36" s="1"/>
  <c r="Y53" i="36"/>
  <c r="AF53" i="36"/>
  <c r="AB53" i="36"/>
  <c r="E162" i="33"/>
  <c r="AC30" i="33"/>
  <c r="Y30" i="33"/>
  <c r="AU58" i="35"/>
  <c r="AT58" i="35"/>
  <c r="AW58" i="35"/>
  <c r="AV58" i="35"/>
  <c r="BA58" i="35"/>
  <c r="BB58" i="35"/>
  <c r="AY58" i="35"/>
  <c r="AZ58" i="35"/>
  <c r="BG58" i="35"/>
  <c r="BF58" i="35"/>
  <c r="BE58" i="35"/>
  <c r="BD58" i="35"/>
  <c r="BC58" i="35" s="1"/>
  <c r="AE18" i="31"/>
  <c r="AI18" i="31"/>
  <c r="AR18" i="31"/>
  <c r="AR150" i="31" s="1"/>
  <c r="AO18" i="31"/>
  <c r="AG18" i="31"/>
  <c r="AP18" i="31"/>
  <c r="AP150" i="31" s="1"/>
  <c r="AH18" i="31"/>
  <c r="AQ18" i="31"/>
  <c r="AQ150" i="31" s="1"/>
  <c r="AD150" i="31"/>
  <c r="AN50" i="32"/>
  <c r="AC174" i="33"/>
  <c r="AD144" i="33"/>
  <c r="F87" i="38"/>
  <c r="F33" i="38"/>
  <c r="F105" i="38" s="1"/>
  <c r="I87" i="38"/>
  <c r="I33" i="38"/>
  <c r="I105" i="38" s="1"/>
  <c r="M87" i="38"/>
  <c r="M33" i="38"/>
  <c r="M105" i="38" s="1"/>
  <c r="Q87" i="38"/>
  <c r="Q33" i="38"/>
  <c r="Q105" i="38" s="1"/>
  <c r="H87" i="38"/>
  <c r="H33" i="38"/>
  <c r="H105" i="38" s="1"/>
  <c r="L87" i="38"/>
  <c r="L33" i="38"/>
  <c r="L105" i="38" s="1"/>
  <c r="P87" i="38"/>
  <c r="P33" i="38"/>
  <c r="P105" i="38" s="1"/>
  <c r="E122" i="30"/>
  <c r="AC21" i="30"/>
  <c r="Y21" i="30"/>
  <c r="X88" i="30"/>
  <c r="J88" i="30" s="1"/>
  <c r="C25" i="30"/>
  <c r="D24" i="30"/>
  <c r="C91" i="30"/>
  <c r="O23" i="30"/>
  <c r="R23" i="30"/>
  <c r="U23" i="30"/>
  <c r="U124" i="30" s="1"/>
  <c r="V23" i="30"/>
  <c r="V124" i="30" s="1"/>
  <c r="P23" i="30"/>
  <c r="W23" i="30"/>
  <c r="W124" i="30" s="1"/>
  <c r="Q23" i="30"/>
  <c r="T23" i="30"/>
  <c r="AP51" i="32"/>
  <c r="AG51" i="32"/>
  <c r="AQ51" i="32"/>
  <c r="AH51" i="32"/>
  <c r="AR51" i="32"/>
  <c r="AI51" i="32"/>
  <c r="AE51" i="32"/>
  <c r="AO51" i="32"/>
  <c r="AN51" i="32" s="1"/>
  <c r="AC161" i="33"/>
  <c r="AD29" i="33"/>
  <c r="AT26" i="34"/>
  <c r="AU26" i="34"/>
  <c r="AV26" i="34"/>
  <c r="AW26" i="34"/>
  <c r="AN26" i="34"/>
  <c r="AP60" i="33"/>
  <c r="AG60" i="33"/>
  <c r="AQ60" i="33"/>
  <c r="AH60" i="33"/>
  <c r="AR60" i="33"/>
  <c r="AI60" i="33"/>
  <c r="AE60" i="33"/>
  <c r="AO60" i="33"/>
  <c r="D93" i="37"/>
  <c r="R93" i="37" s="1"/>
  <c r="K51" i="37"/>
  <c r="J51" i="37"/>
  <c r="L51" i="37"/>
  <c r="L93" i="37" s="1"/>
  <c r="M51" i="37"/>
  <c r="M93" i="37" s="1"/>
  <c r="R51" i="37"/>
  <c r="X60" i="35"/>
  <c r="J60" i="35" s="1"/>
  <c r="AD19" i="31"/>
  <c r="AC151" i="31"/>
  <c r="AF27" i="34"/>
  <c r="Z27" i="34"/>
  <c r="AB27" i="34"/>
  <c r="Y27" i="34"/>
  <c r="AN17" i="36"/>
  <c r="AN118" i="36" s="1"/>
  <c r="AP118" i="36"/>
  <c r="BI17" i="36"/>
  <c r="BH17" i="36"/>
  <c r="BJ17" i="36"/>
  <c r="BG17" i="36"/>
  <c r="S62" i="33"/>
  <c r="E62" i="33" s="1"/>
  <c r="BC24" i="34"/>
  <c r="AX24" i="34"/>
  <c r="AF52" i="30"/>
  <c r="AB52" i="30"/>
  <c r="X53" i="30"/>
  <c r="J53" i="30" s="1"/>
  <c r="AX56" i="35"/>
  <c r="AX49" i="32"/>
  <c r="AC166" i="31"/>
  <c r="AD136" i="31"/>
  <c r="Y96" i="33"/>
  <c r="Y161" i="33" s="1"/>
  <c r="D30" i="35"/>
  <c r="C31" i="35"/>
  <c r="AS26" i="33"/>
  <c r="AT158" i="33"/>
  <c r="Y119" i="36"/>
  <c r="S21" i="31"/>
  <c r="E21" i="31" s="1"/>
  <c r="X21" i="31"/>
  <c r="J21" i="31" s="1"/>
  <c r="T153" i="31"/>
  <c r="J152" i="31"/>
  <c r="AF20" i="31"/>
  <c r="AB20" i="31"/>
  <c r="AC52" i="32"/>
  <c r="AD52" i="32" s="1"/>
  <c r="Y52" i="32"/>
  <c r="AS24" i="35"/>
  <c r="S28" i="34"/>
  <c r="E28" i="34" s="1"/>
  <c r="AC28" i="34" s="1"/>
  <c r="AD28" i="34" s="1"/>
  <c r="AE119" i="36"/>
  <c r="AZ18" i="36"/>
  <c r="AZ119" i="36" s="1"/>
  <c r="AX18" i="36"/>
  <c r="AX119" i="36" s="1"/>
  <c r="AY18" i="36"/>
  <c r="AY119" i="36" s="1"/>
  <c r="AW18" i="36"/>
  <c r="AQ18" i="36"/>
  <c r="AP119" i="36"/>
  <c r="AN18" i="36"/>
  <c r="AH120" i="30"/>
  <c r="BJ87" i="30"/>
  <c r="BJ121" i="30" s="1"/>
  <c r="BH87" i="30"/>
  <c r="BH121" i="30" s="1"/>
  <c r="BG87" i="30"/>
  <c r="BI87" i="30"/>
  <c r="BI121" i="30" s="1"/>
  <c r="AN86" i="30"/>
  <c r="W89" i="30"/>
  <c r="Q89" i="30"/>
  <c r="V89" i="30"/>
  <c r="T89" i="30"/>
  <c r="U89" i="30"/>
  <c r="R89" i="30"/>
  <c r="O89" i="30"/>
  <c r="S89" i="30" s="1"/>
  <c r="P89" i="30"/>
  <c r="E89" i="30"/>
  <c r="AC89" i="30" s="1"/>
  <c r="AD89" i="30" s="1"/>
  <c r="J161" i="33"/>
  <c r="AF29" i="33"/>
  <c r="AB29" i="33"/>
  <c r="AF86" i="36"/>
  <c r="AB86" i="36"/>
  <c r="W61" i="35"/>
  <c r="Q61" i="35"/>
  <c r="V61" i="35"/>
  <c r="R61" i="35"/>
  <c r="U61" i="35"/>
  <c r="O61" i="35"/>
  <c r="T61" i="35"/>
  <c r="X61" i="35" s="1"/>
  <c r="P61" i="35"/>
  <c r="J61" i="35"/>
  <c r="AF61" i="35" s="1"/>
  <c r="BD50" i="30"/>
  <c r="BE50" i="30"/>
  <c r="BC50" i="30"/>
  <c r="BB50" i="30"/>
  <c r="BA50" i="30" s="1"/>
  <c r="AZ50" i="30"/>
  <c r="AY50" i="30"/>
  <c r="AW50" i="30"/>
  <c r="AX50" i="30"/>
  <c r="BG17" i="31"/>
  <c r="BE17" i="31"/>
  <c r="BD17" i="31"/>
  <c r="BC17" i="31" s="1"/>
  <c r="BF17" i="31"/>
  <c r="AY17" i="31"/>
  <c r="AZ17" i="31"/>
  <c r="BA17" i="31"/>
  <c r="BB17" i="31"/>
  <c r="AN17" i="31"/>
  <c r="AN149" i="31" s="1"/>
  <c r="AO149" i="31"/>
  <c r="AI149" i="31"/>
  <c r="S87" i="31"/>
  <c r="E87" i="31" s="1"/>
  <c r="X53" i="32"/>
  <c r="J53" i="32" s="1"/>
  <c r="D64" i="33"/>
  <c r="C65" i="33"/>
  <c r="AD19" i="36"/>
  <c r="AC120" i="36"/>
  <c r="BF17" i="30"/>
  <c r="AF87" i="30"/>
  <c r="AB87" i="30"/>
  <c r="C99" i="33"/>
  <c r="D32" i="33"/>
  <c r="C33" i="33"/>
  <c r="D98" i="33"/>
  <c r="X30" i="33"/>
  <c r="J30" i="33" s="1"/>
  <c r="T162" i="33"/>
  <c r="AO28" i="35"/>
  <c r="AR28" i="35"/>
  <c r="AI28" i="35"/>
  <c r="AE28" i="35"/>
  <c r="AQ28" i="35"/>
  <c r="AH28" i="35"/>
  <c r="AP28" i="35"/>
  <c r="AG28" i="35"/>
  <c r="X28" i="35"/>
  <c r="J28" i="35" s="1"/>
  <c r="J121" i="36"/>
  <c r="AF20" i="36"/>
  <c r="AB20" i="36"/>
  <c r="V88" i="36"/>
  <c r="T88" i="36"/>
  <c r="P88" i="36"/>
  <c r="Q88" i="36"/>
  <c r="W88" i="36"/>
  <c r="R88" i="36"/>
  <c r="U88" i="36"/>
  <c r="O88" i="36"/>
  <c r="S88" i="36" s="1"/>
  <c r="E88" i="36" s="1"/>
  <c r="D89" i="36"/>
  <c r="BC26" i="33"/>
  <c r="N91" i="37"/>
  <c r="E49" i="37"/>
  <c r="O49" i="37" s="1"/>
  <c r="O91" i="37" s="1"/>
  <c r="BG25" i="34"/>
  <c r="BB25" i="34"/>
  <c r="AZ25" i="34"/>
  <c r="BE25" i="34"/>
  <c r="W54" i="36"/>
  <c r="Q54" i="36"/>
  <c r="V54" i="36"/>
  <c r="T54" i="36"/>
  <c r="U54" i="36"/>
  <c r="O54" i="36"/>
  <c r="R54" i="36"/>
  <c r="P54" i="36"/>
  <c r="BA51" i="30"/>
  <c r="AT19" i="30"/>
  <c r="AT120" i="30" s="1"/>
  <c r="AR19" i="30"/>
  <c r="AR120" i="30" s="1"/>
  <c r="AI19" i="30"/>
  <c r="AE19" i="30"/>
  <c r="AG19" i="30"/>
  <c r="AD120" i="30"/>
  <c r="AS19" i="30"/>
  <c r="AS120" i="30" s="1"/>
  <c r="AH19" i="30"/>
  <c r="AP19" i="30"/>
  <c r="P22" i="31"/>
  <c r="T22" i="31"/>
  <c r="O22" i="31"/>
  <c r="Q22" i="31"/>
  <c r="R22" i="31"/>
  <c r="V22" i="31"/>
  <c r="V154" i="31" s="1"/>
  <c r="W22" i="31"/>
  <c r="W154" i="31" s="1"/>
  <c r="U22" i="31"/>
  <c r="U154" i="31" s="1"/>
  <c r="R88" i="31"/>
  <c r="V88" i="31"/>
  <c r="Q88" i="31"/>
  <c r="W88" i="31"/>
  <c r="P88" i="31"/>
  <c r="T88" i="31"/>
  <c r="O88" i="31"/>
  <c r="S88" i="31" s="1"/>
  <c r="U88" i="31"/>
  <c r="E88" i="31"/>
  <c r="AC88" i="31" s="1"/>
  <c r="AD88" i="31" s="1"/>
  <c r="Y88" i="31"/>
  <c r="E175" i="33"/>
  <c r="AC145" i="33"/>
  <c r="Y145" i="33"/>
  <c r="Y175" i="33" s="1"/>
  <c r="AX24" i="35"/>
  <c r="O29" i="34"/>
  <c r="U29" i="34"/>
  <c r="V29" i="34"/>
  <c r="P29" i="34"/>
  <c r="W29" i="34"/>
  <c r="T29" i="34"/>
  <c r="Q29" i="34"/>
  <c r="R29" i="34"/>
  <c r="BD50" i="36"/>
  <c r="BE50" i="36"/>
  <c r="BB50" i="36"/>
  <c r="BC50" i="36"/>
  <c r="BI50" i="36"/>
  <c r="BJ50" i="36"/>
  <c r="BG50" i="36"/>
  <c r="BH50" i="36"/>
  <c r="AX50" i="36"/>
  <c r="AW50" i="36"/>
  <c r="AZ50" i="36"/>
  <c r="AY50" i="36"/>
  <c r="AC61" i="33"/>
  <c r="AD61" i="33" s="1"/>
  <c r="Y61" i="33"/>
  <c r="AO86" i="31"/>
  <c r="AE86" i="31"/>
  <c r="AR86" i="31"/>
  <c r="AP86" i="31"/>
  <c r="AH86" i="31"/>
  <c r="AQ86" i="31"/>
  <c r="AI86" i="31"/>
  <c r="AG86" i="31"/>
  <c r="AD135" i="31"/>
  <c r="AC165" i="31"/>
  <c r="AY50" i="32"/>
  <c r="AZ50" i="32"/>
  <c r="BA50" i="32"/>
  <c r="BB50" i="32"/>
  <c r="BE50" i="32"/>
  <c r="BD50" i="32"/>
  <c r="BG50" i="32"/>
  <c r="BF50" i="32"/>
  <c r="AU50" i="32"/>
  <c r="AT50" i="32"/>
  <c r="AW50" i="32"/>
  <c r="AV50" i="32"/>
  <c r="G87" i="38"/>
  <c r="G33" i="38"/>
  <c r="G105" i="38" s="1"/>
  <c r="K87" i="38"/>
  <c r="K33" i="38"/>
  <c r="K105" i="38" s="1"/>
  <c r="O87" i="38"/>
  <c r="O33" i="38"/>
  <c r="O105" i="38" s="1"/>
  <c r="E105" i="38"/>
  <c r="J87" i="38"/>
  <c r="J33" i="38"/>
  <c r="J105" i="38" s="1"/>
  <c r="N87" i="38"/>
  <c r="N33" i="38"/>
  <c r="N105" i="38" s="1"/>
  <c r="AS58" i="31"/>
  <c r="S88" i="30"/>
  <c r="E88" i="30" s="1"/>
  <c r="T123" i="30"/>
  <c r="X22" i="30"/>
  <c r="J22" i="30" s="1"/>
  <c r="D90" i="30"/>
  <c r="AC86" i="36"/>
  <c r="AD86" i="36" s="1"/>
  <c r="Y86" i="36"/>
  <c r="C53" i="37"/>
  <c r="D52" i="37"/>
  <c r="S60" i="35"/>
  <c r="E60" i="35" s="1"/>
  <c r="AC52" i="36"/>
  <c r="AD52" i="36" s="1"/>
  <c r="Y52" i="36"/>
  <c r="AC121" i="30"/>
  <c r="AD20" i="30"/>
  <c r="Y151" i="31"/>
  <c r="D55" i="32"/>
  <c r="C56" i="32"/>
  <c r="T54" i="32"/>
  <c r="P54" i="32"/>
  <c r="U54" i="32"/>
  <c r="O54" i="32"/>
  <c r="V54" i="32"/>
  <c r="R54" i="32"/>
  <c r="W54" i="32"/>
  <c r="Q54" i="32"/>
  <c r="AI118" i="36"/>
  <c r="AE118" i="36"/>
  <c r="AZ17" i="36"/>
  <c r="AZ118" i="36" s="1"/>
  <c r="AX17" i="36"/>
  <c r="AX118" i="36" s="1"/>
  <c r="AY17" i="36"/>
  <c r="AY118" i="36" s="1"/>
  <c r="AW17" i="36"/>
  <c r="BE17" i="36"/>
  <c r="BB17" i="36"/>
  <c r="BC17" i="36"/>
  <c r="BD17" i="36"/>
  <c r="X62" i="33"/>
  <c r="J62" i="33" s="1"/>
  <c r="AR26" i="35"/>
  <c r="AI26" i="35"/>
  <c r="AE26" i="35"/>
  <c r="AO26" i="35"/>
  <c r="AN26" i="35" s="1"/>
  <c r="AP26" i="35"/>
  <c r="AG26" i="35"/>
  <c r="AQ26" i="35"/>
  <c r="AH26" i="35"/>
  <c r="BF49" i="36"/>
  <c r="BF86" i="30"/>
  <c r="BF120" i="30" s="1"/>
  <c r="BG120" i="30"/>
  <c r="S53" i="30"/>
  <c r="E53" i="30" s="1"/>
  <c r="AU17" i="30"/>
  <c r="AW118" i="30"/>
  <c r="BA17" i="30"/>
  <c r="U97" i="33"/>
  <c r="O97" i="33"/>
  <c r="R97" i="33"/>
  <c r="P97" i="33"/>
  <c r="W97" i="33"/>
  <c r="Q97" i="33"/>
  <c r="V97" i="33"/>
  <c r="T97" i="33"/>
  <c r="X97" i="33" s="1"/>
  <c r="J97" i="33" s="1"/>
  <c r="AO96" i="33"/>
  <c r="AR96" i="33"/>
  <c r="AE96" i="33"/>
  <c r="AG96" i="33"/>
  <c r="AQ96" i="33"/>
  <c r="AH96" i="33"/>
  <c r="AI96" i="33"/>
  <c r="AP96" i="33"/>
  <c r="U29" i="35"/>
  <c r="O29" i="35"/>
  <c r="T29" i="35"/>
  <c r="P29" i="35"/>
  <c r="W29" i="35"/>
  <c r="Q29" i="35"/>
  <c r="V29" i="35"/>
  <c r="R29" i="35"/>
  <c r="X21" i="36"/>
  <c r="J21" i="36" s="1"/>
  <c r="T122" i="36"/>
  <c r="AC59" i="35"/>
  <c r="AD59" i="35" s="1"/>
  <c r="Y59" i="35"/>
  <c r="BF51" i="30"/>
  <c r="AR85" i="36"/>
  <c r="AG85" i="36"/>
  <c r="AS85" i="36"/>
  <c r="AT85" i="36"/>
  <c r="AI85" i="36"/>
  <c r="AE85" i="36"/>
  <c r="AP85" i="36"/>
  <c r="AN85" i="36" s="1"/>
  <c r="AH85" i="36"/>
  <c r="E152" i="31"/>
  <c r="AC20" i="31"/>
  <c r="Y20" i="31"/>
  <c r="AE85" i="31"/>
  <c r="AI85" i="31"/>
  <c r="AR85" i="31"/>
  <c r="AH85" i="31"/>
  <c r="AG85" i="31"/>
  <c r="AP85" i="31"/>
  <c r="AQ85" i="31"/>
  <c r="AO85" i="31"/>
  <c r="AN85" i="31" s="1"/>
  <c r="AC95" i="33"/>
  <c r="AD95" i="33" s="1"/>
  <c r="Y95" i="33"/>
  <c r="AS58" i="33"/>
  <c r="AX58" i="33"/>
  <c r="X28" i="34"/>
  <c r="J28" i="34" s="1"/>
  <c r="AF61" i="33"/>
  <c r="AB61" i="33"/>
  <c r="AI119" i="36"/>
  <c r="BH18" i="36"/>
  <c r="BG18" i="36"/>
  <c r="BI18" i="36"/>
  <c r="BJ18" i="36"/>
  <c r="BE18" i="36"/>
  <c r="BB18" i="36"/>
  <c r="BD18" i="36"/>
  <c r="BC18" i="36"/>
  <c r="AD160" i="33"/>
  <c r="AQ28" i="33"/>
  <c r="AQ160" i="33" s="1"/>
  <c r="AO28" i="33"/>
  <c r="AP28" i="33"/>
  <c r="AP160" i="33" s="1"/>
  <c r="AI28" i="33"/>
  <c r="AR28" i="33"/>
  <c r="AR160" i="33" s="1"/>
  <c r="AG28" i="33"/>
  <c r="AH28" i="33"/>
  <c r="AE28" i="33"/>
  <c r="AG120" i="30"/>
  <c r="BD87" i="30"/>
  <c r="BD121" i="30" s="1"/>
  <c r="BE87" i="30"/>
  <c r="BE121" i="30" s="1"/>
  <c r="BB87" i="30"/>
  <c r="BC87" i="30"/>
  <c r="BC121" i="30" s="1"/>
  <c r="AG159" i="33"/>
  <c r="BA95" i="33"/>
  <c r="BA160" i="33" s="1"/>
  <c r="BB95" i="33"/>
  <c r="BB160" i="33" s="1"/>
  <c r="AZ95" i="33"/>
  <c r="AZ160" i="33" s="1"/>
  <c r="AY95" i="33"/>
  <c r="BF95" i="33"/>
  <c r="BF160" i="33" s="1"/>
  <c r="BD95" i="33"/>
  <c r="AH159" i="33"/>
  <c r="BG95" i="33"/>
  <c r="BG160" i="33" s="1"/>
  <c r="BE95" i="33"/>
  <c r="BE160" i="33" s="1"/>
  <c r="Y150" i="31"/>
  <c r="AP51" i="36"/>
  <c r="AT51" i="36"/>
  <c r="AE51" i="36"/>
  <c r="AG51" i="36"/>
  <c r="AS51" i="36"/>
  <c r="AH51" i="36"/>
  <c r="AI51" i="36"/>
  <c r="AR51" i="36"/>
  <c r="J122" i="30"/>
  <c r="AF21" i="30"/>
  <c r="AB21" i="30"/>
  <c r="AF86" i="31"/>
  <c r="AB86" i="31"/>
  <c r="AF27" i="35"/>
  <c r="AB27" i="35"/>
  <c r="AB87" i="36"/>
  <c r="S87" i="36"/>
  <c r="E87" i="36" s="1"/>
  <c r="M92" i="37"/>
  <c r="N50" i="37"/>
  <c r="J92" i="37"/>
  <c r="D62" i="35"/>
  <c r="C63" i="35"/>
  <c r="AF52" i="36"/>
  <c r="AB52" i="36"/>
  <c r="BJ50" i="30"/>
  <c r="BI50" i="30"/>
  <c r="BG50" i="30"/>
  <c r="BH50" i="30"/>
  <c r="AN50" i="30"/>
  <c r="AV17" i="31"/>
  <c r="AV149" i="31" s="1"/>
  <c r="AW17" i="31"/>
  <c r="AW149" i="31" s="1"/>
  <c r="AE149" i="31"/>
  <c r="AT17" i="31"/>
  <c r="AU17" i="31"/>
  <c r="AU149" i="31" s="1"/>
  <c r="S53" i="32"/>
  <c r="E53" i="32" s="1"/>
  <c r="AO27" i="34"/>
  <c r="AI27" i="34"/>
  <c r="AG27" i="34"/>
  <c r="AR27" i="34"/>
  <c r="AE27" i="34"/>
  <c r="AH27" i="34"/>
  <c r="AP27" i="34"/>
  <c r="AQ27" i="34"/>
  <c r="V63" i="33"/>
  <c r="R63" i="33"/>
  <c r="W63" i="33"/>
  <c r="U63" i="33"/>
  <c r="T63" i="33"/>
  <c r="P63" i="33"/>
  <c r="O63" i="33"/>
  <c r="Q63" i="33"/>
  <c r="Y120" i="36"/>
  <c r="AU49" i="36"/>
  <c r="BB120" i="30"/>
  <c r="BA86" i="30"/>
  <c r="BA120" i="30" s="1"/>
  <c r="AC52" i="30"/>
  <c r="AD52" i="30" s="1"/>
  <c r="Y52" i="30"/>
  <c r="C56" i="30"/>
  <c r="D55" i="30"/>
  <c r="W54" i="30"/>
  <c r="Q54" i="30"/>
  <c r="V54" i="30"/>
  <c r="R54" i="30"/>
  <c r="O54" i="30"/>
  <c r="P54" i="30"/>
  <c r="U54" i="30"/>
  <c r="T54" i="30"/>
  <c r="X54" i="30" s="1"/>
  <c r="J54" i="30" s="1"/>
  <c r="AS56" i="35"/>
  <c r="AS49" i="32"/>
  <c r="T31" i="33"/>
  <c r="O31" i="33"/>
  <c r="P31" i="33"/>
  <c r="D163" i="33"/>
  <c r="W31" i="33"/>
  <c r="W163" i="33" s="1"/>
  <c r="U31" i="33"/>
  <c r="U163" i="33" s="1"/>
  <c r="Q31" i="33"/>
  <c r="V31" i="33"/>
  <c r="V163" i="33" s="1"/>
  <c r="R31" i="33"/>
  <c r="E121" i="36"/>
  <c r="AC20" i="36"/>
  <c r="Y20" i="36"/>
  <c r="R22" i="36"/>
  <c r="U22" i="36"/>
  <c r="U123" i="36" s="1"/>
  <c r="W22" i="36"/>
  <c r="W123" i="36" s="1"/>
  <c r="O22" i="36"/>
  <c r="D123" i="36"/>
  <c r="V22" i="36"/>
  <c r="V123" i="36" s="1"/>
  <c r="T22" i="36"/>
  <c r="P22" i="36"/>
  <c r="Q22" i="36"/>
  <c r="C90" i="36"/>
  <c r="D23" i="36"/>
  <c r="C24" i="36"/>
  <c r="AY25" i="34"/>
  <c r="AS25" i="34"/>
  <c r="BD25" i="34"/>
  <c r="BA25" i="34"/>
  <c r="BF25" i="34"/>
  <c r="C56" i="36"/>
  <c r="D55" i="36"/>
  <c r="AU51" i="30"/>
  <c r="D23" i="31"/>
  <c r="C90" i="31"/>
  <c r="C24" i="31"/>
  <c r="D89" i="31"/>
  <c r="AF52" i="32"/>
  <c r="AB52" i="32"/>
  <c r="AQ27" i="33"/>
  <c r="AQ159" i="33" s="1"/>
  <c r="AR27" i="33"/>
  <c r="AR159" i="33" s="1"/>
  <c r="AP27" i="33"/>
  <c r="AP159" i="33" s="1"/>
  <c r="AI27" i="33"/>
  <c r="AE27" i="33"/>
  <c r="AH27" i="33"/>
  <c r="AD159" i="33"/>
  <c r="AG27" i="33"/>
  <c r="AO27" i="33"/>
  <c r="AF95" i="33"/>
  <c r="AB95" i="33"/>
  <c r="BC58" i="33"/>
  <c r="D30" i="34"/>
  <c r="C31" i="34"/>
  <c r="AN50" i="36"/>
  <c r="AR27" i="35"/>
  <c r="AI27" i="35"/>
  <c r="AO27" i="35"/>
  <c r="AG27" i="35"/>
  <c r="AP27" i="35"/>
  <c r="AQ27" i="35"/>
  <c r="AH27" i="35"/>
  <c r="AE27" i="35"/>
  <c r="AT87" i="30"/>
  <c r="AI87" i="30"/>
  <c r="AE87" i="30"/>
  <c r="AP87" i="30"/>
  <c r="AG87" i="30"/>
  <c r="AH87" i="30"/>
  <c r="AR87" i="30"/>
  <c r="AS87" i="30"/>
  <c r="AC88" i="36" l="1"/>
  <c r="AD88" i="36" s="1"/>
  <c r="Y88" i="36"/>
  <c r="AF54" i="30"/>
  <c r="AB54" i="30"/>
  <c r="AF97" i="33"/>
  <c r="AB97" i="33"/>
  <c r="AH121" i="30"/>
  <c r="BH88" i="30"/>
  <c r="BH122" i="30" s="1"/>
  <c r="BG88" i="30"/>
  <c r="BJ88" i="30"/>
  <c r="BJ122" i="30" s="1"/>
  <c r="BI88" i="30"/>
  <c r="BI122" i="30" s="1"/>
  <c r="AN87" i="30"/>
  <c r="AT27" i="35"/>
  <c r="AU27" i="35"/>
  <c r="AV27" i="35"/>
  <c r="AW27" i="35"/>
  <c r="BB27" i="35"/>
  <c r="BA27" i="35"/>
  <c r="AZ27" i="35"/>
  <c r="AY27" i="35"/>
  <c r="T30" i="34"/>
  <c r="Q30" i="34"/>
  <c r="O30" i="34"/>
  <c r="U30" i="34"/>
  <c r="V30" i="34"/>
  <c r="R30" i="34"/>
  <c r="P30" i="34"/>
  <c r="W30" i="34"/>
  <c r="AN27" i="33"/>
  <c r="AN159" i="33" s="1"/>
  <c r="AO159" i="33"/>
  <c r="AE159" i="33"/>
  <c r="AU27" i="33"/>
  <c r="AU159" i="33" s="1"/>
  <c r="AW27" i="33"/>
  <c r="AW159" i="33" s="1"/>
  <c r="AV27" i="33"/>
  <c r="AV159" i="33" s="1"/>
  <c r="AT27" i="33"/>
  <c r="C25" i="31"/>
  <c r="C91" i="31"/>
  <c r="D24" i="31"/>
  <c r="Q23" i="31"/>
  <c r="W23" i="31"/>
  <c r="W155" i="31" s="1"/>
  <c r="T23" i="31"/>
  <c r="V23" i="31"/>
  <c r="V155" i="31" s="1"/>
  <c r="O23" i="31"/>
  <c r="U23" i="31"/>
  <c r="U155" i="31" s="1"/>
  <c r="P23" i="31"/>
  <c r="R23" i="31"/>
  <c r="V55" i="36"/>
  <c r="R55" i="36"/>
  <c r="U55" i="36"/>
  <c r="W55" i="36"/>
  <c r="T55" i="36"/>
  <c r="X55" i="36" s="1"/>
  <c r="P55" i="36"/>
  <c r="Q55" i="36"/>
  <c r="O55" i="36"/>
  <c r="J55" i="36"/>
  <c r="AF55" i="36" s="1"/>
  <c r="W23" i="36"/>
  <c r="W124" i="36" s="1"/>
  <c r="U23" i="36"/>
  <c r="U124" i="36" s="1"/>
  <c r="Q23" i="36"/>
  <c r="T23" i="36"/>
  <c r="V23" i="36"/>
  <c r="V124" i="36" s="1"/>
  <c r="R23" i="36"/>
  <c r="O23" i="36"/>
  <c r="S23" i="36" s="1"/>
  <c r="E23" i="36" s="1"/>
  <c r="P23" i="36"/>
  <c r="S22" i="36"/>
  <c r="E22" i="36" s="1"/>
  <c r="S31" i="33"/>
  <c r="E31" i="33" s="1"/>
  <c r="C57" i="30"/>
  <c r="D56" i="30"/>
  <c r="AP52" i="30"/>
  <c r="AT52" i="30"/>
  <c r="AE52" i="30"/>
  <c r="AG52" i="30"/>
  <c r="AH52" i="30"/>
  <c r="AR52" i="30"/>
  <c r="AS52" i="30"/>
  <c r="AI52" i="30"/>
  <c r="S63" i="33"/>
  <c r="E63" i="33" s="1"/>
  <c r="X63" i="33"/>
  <c r="J63" i="33" s="1"/>
  <c r="AU27" i="34"/>
  <c r="AW27" i="34"/>
  <c r="AV27" i="34"/>
  <c r="AT27" i="34"/>
  <c r="AN27" i="34"/>
  <c r="BF50" i="30"/>
  <c r="T62" i="35"/>
  <c r="P62" i="35"/>
  <c r="O62" i="35"/>
  <c r="Q62" i="35"/>
  <c r="V62" i="35"/>
  <c r="R62" i="35"/>
  <c r="W62" i="35"/>
  <c r="U62" i="35"/>
  <c r="AC87" i="36"/>
  <c r="AD87" i="36" s="1"/>
  <c r="Y87" i="36"/>
  <c r="BH51" i="36"/>
  <c r="BI51" i="36"/>
  <c r="BJ51" i="36"/>
  <c r="BG51" i="36"/>
  <c r="BD51" i="36"/>
  <c r="BC51" i="36"/>
  <c r="BB51" i="36"/>
  <c r="BA51" i="36" s="1"/>
  <c r="BE51" i="36"/>
  <c r="BD160" i="33"/>
  <c r="BC95" i="33"/>
  <c r="BC160" i="33" s="1"/>
  <c r="AX95" i="33"/>
  <c r="AX160" i="33" s="1"/>
  <c r="AY160" i="33"/>
  <c r="BA87" i="30"/>
  <c r="BA121" i="30" s="1"/>
  <c r="BB121" i="30"/>
  <c r="AW28" i="33"/>
  <c r="AW160" i="33" s="1"/>
  <c r="AU28" i="33"/>
  <c r="AU160" i="33" s="1"/>
  <c r="AV28" i="33"/>
  <c r="AV160" i="33" s="1"/>
  <c r="AT28" i="33"/>
  <c r="AE160" i="33"/>
  <c r="BB28" i="33"/>
  <c r="AY28" i="33"/>
  <c r="BA28" i="33"/>
  <c r="AZ28" i="33"/>
  <c r="AN28" i="33"/>
  <c r="AN160" i="33" s="1"/>
  <c r="AO160" i="33"/>
  <c r="AF28" i="34"/>
  <c r="Z28" i="34"/>
  <c r="Y28" i="34"/>
  <c r="AB28" i="34"/>
  <c r="AR95" i="33"/>
  <c r="AI95" i="33"/>
  <c r="AE95" i="33"/>
  <c r="AO95" i="33"/>
  <c r="AP95" i="33"/>
  <c r="AG95" i="33"/>
  <c r="AQ95" i="33"/>
  <c r="AH95" i="33"/>
  <c r="AY86" i="31"/>
  <c r="AZ86" i="31"/>
  <c r="AZ151" i="31" s="1"/>
  <c r="BA86" i="31"/>
  <c r="BA151" i="31" s="1"/>
  <c r="BB86" i="31"/>
  <c r="BB151" i="31" s="1"/>
  <c r="AG150" i="31"/>
  <c r="AC152" i="31"/>
  <c r="AD20" i="31"/>
  <c r="AH119" i="36"/>
  <c r="BJ86" i="36"/>
  <c r="BJ120" i="36" s="1"/>
  <c r="BH86" i="36"/>
  <c r="BH120" i="36" s="1"/>
  <c r="BI86" i="36"/>
  <c r="BI120" i="36" s="1"/>
  <c r="BG86" i="36"/>
  <c r="AG119" i="36"/>
  <c r="BE86" i="36"/>
  <c r="BE120" i="36" s="1"/>
  <c r="BC86" i="36"/>
  <c r="BC120" i="36" s="1"/>
  <c r="BD86" i="36"/>
  <c r="BD120" i="36" s="1"/>
  <c r="BB86" i="36"/>
  <c r="AP59" i="35"/>
  <c r="AG59" i="35"/>
  <c r="AQ59" i="35"/>
  <c r="AH59" i="35"/>
  <c r="AR59" i="35"/>
  <c r="AI59" i="35"/>
  <c r="AE59" i="35"/>
  <c r="AO59" i="35"/>
  <c r="AN59" i="35" s="1"/>
  <c r="J122" i="36"/>
  <c r="AF21" i="36"/>
  <c r="AB21" i="36"/>
  <c r="X29" i="35"/>
  <c r="J29" i="35" s="1"/>
  <c r="AN96" i="33"/>
  <c r="AC53" i="30"/>
  <c r="AD53" i="30" s="1"/>
  <c r="Y53" i="30"/>
  <c r="BF26" i="35"/>
  <c r="BG26" i="35"/>
  <c r="BD26" i="35"/>
  <c r="BC26" i="35" s="1"/>
  <c r="BE26" i="35"/>
  <c r="BB26" i="35"/>
  <c r="BA26" i="35"/>
  <c r="AZ26" i="35"/>
  <c r="AY26" i="35"/>
  <c r="AF62" i="33"/>
  <c r="AB62" i="33"/>
  <c r="BA17" i="36"/>
  <c r="AW118" i="36"/>
  <c r="AU17" i="36"/>
  <c r="S54" i="32"/>
  <c r="E54" i="32" s="1"/>
  <c r="C57" i="32"/>
  <c r="D56" i="32"/>
  <c r="AS20" i="30"/>
  <c r="AS121" i="30" s="1"/>
  <c r="AP20" i="30"/>
  <c r="AH20" i="30"/>
  <c r="AG20" i="30"/>
  <c r="AT20" i="30"/>
  <c r="AT121" i="30" s="1"/>
  <c r="AI20" i="30"/>
  <c r="AI121" i="30" s="1"/>
  <c r="AD121" i="30"/>
  <c r="AR20" i="30"/>
  <c r="AR121" i="30" s="1"/>
  <c r="AE20" i="30"/>
  <c r="AC60" i="35"/>
  <c r="AD60" i="35" s="1"/>
  <c r="Y60" i="35"/>
  <c r="D53" i="37"/>
  <c r="C54" i="37"/>
  <c r="AP86" i="36"/>
  <c r="AT86" i="36"/>
  <c r="AI86" i="36"/>
  <c r="AE86" i="36"/>
  <c r="AS86" i="36"/>
  <c r="AH86" i="36"/>
  <c r="AR86" i="36"/>
  <c r="AG86" i="36"/>
  <c r="V90" i="30"/>
  <c r="R90" i="30"/>
  <c r="U90" i="30"/>
  <c r="W90" i="30"/>
  <c r="T90" i="30"/>
  <c r="X90" i="30" s="1"/>
  <c r="J90" i="30" s="1"/>
  <c r="Q90" i="30"/>
  <c r="P90" i="30"/>
  <c r="O90" i="30"/>
  <c r="J123" i="30"/>
  <c r="AF22" i="30"/>
  <c r="AB22" i="30"/>
  <c r="AC88" i="30"/>
  <c r="AD88" i="30" s="1"/>
  <c r="Y88" i="30"/>
  <c r="AX50" i="32"/>
  <c r="AD165" i="31"/>
  <c r="AI135" i="31"/>
  <c r="AI165" i="31" s="1"/>
  <c r="AG135" i="31"/>
  <c r="AR135" i="31"/>
  <c r="AR165" i="31" s="1"/>
  <c r="AE135" i="31"/>
  <c r="AE165" i="31" s="1"/>
  <c r="AQ135" i="31"/>
  <c r="AQ165" i="31" s="1"/>
  <c r="AO135" i="31"/>
  <c r="AP135" i="31"/>
  <c r="AP165" i="31" s="1"/>
  <c r="AH135" i="31"/>
  <c r="BF87" i="31"/>
  <c r="BF152" i="31" s="1"/>
  <c r="BG87" i="31"/>
  <c r="BG152" i="31" s="1"/>
  <c r="BD87" i="31"/>
  <c r="BE87" i="31"/>
  <c r="BE152" i="31" s="1"/>
  <c r="AH151" i="31"/>
  <c r="AN86" i="31"/>
  <c r="AO61" i="33"/>
  <c r="AR61" i="33"/>
  <c r="AE61" i="33"/>
  <c r="AG61" i="33"/>
  <c r="AQ61" i="33"/>
  <c r="AH61" i="33"/>
  <c r="AI61" i="33"/>
  <c r="AP61" i="33"/>
  <c r="BF50" i="36"/>
  <c r="BA50" i="36"/>
  <c r="X29" i="34"/>
  <c r="J29" i="34" s="1"/>
  <c r="S29" i="34"/>
  <c r="E29" i="34" s="1"/>
  <c r="AC29" i="34" s="1"/>
  <c r="AD29" i="34" s="1"/>
  <c r="X22" i="31"/>
  <c r="J22" i="31" s="1"/>
  <c r="T154" i="31"/>
  <c r="AQ19" i="30"/>
  <c r="AN19" i="30"/>
  <c r="AP120" i="30"/>
  <c r="BC19" i="30"/>
  <c r="BB19" i="30"/>
  <c r="BD19" i="30"/>
  <c r="BE19" i="30"/>
  <c r="AI120" i="30"/>
  <c r="S54" i="36"/>
  <c r="E54" i="36" s="1"/>
  <c r="X54" i="36"/>
  <c r="J54" i="36" s="1"/>
  <c r="AF28" i="35"/>
  <c r="AB28" i="35"/>
  <c r="AN28" i="35"/>
  <c r="J162" i="33"/>
  <c r="AF30" i="33"/>
  <c r="AB30" i="33"/>
  <c r="V98" i="33"/>
  <c r="R98" i="33"/>
  <c r="U98" i="33"/>
  <c r="W98" i="33"/>
  <c r="T98" i="33"/>
  <c r="X98" i="33" s="1"/>
  <c r="J98" i="33" s="1"/>
  <c r="P98" i="33"/>
  <c r="Q98" i="33"/>
  <c r="O98" i="33"/>
  <c r="S98" i="33" s="1"/>
  <c r="E98" i="33" s="1"/>
  <c r="C100" i="33"/>
  <c r="D33" i="33"/>
  <c r="C34" i="33"/>
  <c r="D99" i="33"/>
  <c r="AF53" i="32"/>
  <c r="AB53" i="32"/>
  <c r="AU50" i="30"/>
  <c r="AB61" i="35"/>
  <c r="Y89" i="30"/>
  <c r="AW119" i="36"/>
  <c r="AU18" i="36"/>
  <c r="AO52" i="32"/>
  <c r="AR52" i="32"/>
  <c r="AI52" i="32"/>
  <c r="AE52" i="32"/>
  <c r="AQ52" i="32"/>
  <c r="AH52" i="32"/>
  <c r="AP52" i="32"/>
  <c r="AG52" i="32"/>
  <c r="J153" i="31"/>
  <c r="AF21" i="31"/>
  <c r="AB21" i="31"/>
  <c r="T30" i="35"/>
  <c r="P30" i="35"/>
  <c r="U30" i="35"/>
  <c r="O30" i="35"/>
  <c r="V30" i="35"/>
  <c r="R30" i="35"/>
  <c r="W30" i="35"/>
  <c r="Q30" i="35"/>
  <c r="BF17" i="36"/>
  <c r="AF60" i="35"/>
  <c r="AB60" i="35"/>
  <c r="K93" i="37"/>
  <c r="AN60" i="33"/>
  <c r="BF60" i="33"/>
  <c r="BG60" i="33"/>
  <c r="BD60" i="33"/>
  <c r="BC60" i="33" s="1"/>
  <c r="BE60" i="33"/>
  <c r="BB60" i="33"/>
  <c r="AY60" i="33"/>
  <c r="AZ60" i="33"/>
  <c r="BA60" i="33"/>
  <c r="BA26" i="34"/>
  <c r="BF26" i="34"/>
  <c r="BD26" i="34"/>
  <c r="AS26" i="34"/>
  <c r="AY26" i="34"/>
  <c r="AV51" i="32"/>
  <c r="AW51" i="32"/>
  <c r="AT51" i="32"/>
  <c r="AU51" i="32"/>
  <c r="S23" i="30"/>
  <c r="E23" i="30" s="1"/>
  <c r="C26" i="30"/>
  <c r="C92" i="30"/>
  <c r="D25" i="30"/>
  <c r="Y122" i="30"/>
  <c r="BD18" i="31"/>
  <c r="BE18" i="31"/>
  <c r="BF18" i="31"/>
  <c r="BG18" i="31"/>
  <c r="AZ18" i="31"/>
  <c r="BA18" i="31"/>
  <c r="BB18" i="31"/>
  <c r="AY18" i="31"/>
  <c r="AV18" i="31"/>
  <c r="AV150" i="31" s="1"/>
  <c r="AU18" i="31"/>
  <c r="AU150" i="31" s="1"/>
  <c r="AT18" i="31"/>
  <c r="AW18" i="31"/>
  <c r="AW150" i="31" s="1"/>
  <c r="AE150" i="31"/>
  <c r="AX58" i="35"/>
  <c r="AD30" i="33"/>
  <c r="AC162" i="33"/>
  <c r="Y122" i="36"/>
  <c r="AD22" i="30"/>
  <c r="AC123" i="30"/>
  <c r="AG121" i="30"/>
  <c r="BE88" i="30"/>
  <c r="BE122" i="30" s="1"/>
  <c r="BC88" i="30"/>
  <c r="BC122" i="30" s="1"/>
  <c r="BB88" i="30"/>
  <c r="BD88" i="30"/>
  <c r="BD122" i="30" s="1"/>
  <c r="BD27" i="35"/>
  <c r="BE27" i="35"/>
  <c r="BF27" i="35"/>
  <c r="BG27" i="35"/>
  <c r="AN27" i="35"/>
  <c r="Z31" i="34"/>
  <c r="C33" i="34"/>
  <c r="D31" i="34"/>
  <c r="C32" i="34"/>
  <c r="AF31" i="34"/>
  <c r="AC31" i="34"/>
  <c r="AD31" i="34" s="1"/>
  <c r="BA27" i="33"/>
  <c r="AZ27" i="33"/>
  <c r="BB27" i="33"/>
  <c r="AY27" i="33"/>
  <c r="BE27" i="33"/>
  <c r="BD27" i="33"/>
  <c r="BF27" i="33"/>
  <c r="BG27" i="33"/>
  <c r="AI159" i="33"/>
  <c r="O89" i="31"/>
  <c r="U89" i="31"/>
  <c r="P89" i="31"/>
  <c r="T89" i="31"/>
  <c r="Q89" i="31"/>
  <c r="W89" i="31"/>
  <c r="R89" i="31"/>
  <c r="V89" i="31"/>
  <c r="D90" i="31"/>
  <c r="D56" i="36"/>
  <c r="C57" i="36"/>
  <c r="AX25" i="34"/>
  <c r="BC25" i="34"/>
  <c r="C25" i="36"/>
  <c r="C91" i="36"/>
  <c r="D24" i="36"/>
  <c r="D90" i="36"/>
  <c r="T123" i="36"/>
  <c r="X22" i="36"/>
  <c r="J22" i="36" s="1"/>
  <c r="AD20" i="36"/>
  <c r="AC121" i="36"/>
  <c r="X31" i="33"/>
  <c r="J31" i="33" s="1"/>
  <c r="T163" i="33"/>
  <c r="S54" i="30"/>
  <c r="E54" i="30" s="1"/>
  <c r="T55" i="30"/>
  <c r="P55" i="30"/>
  <c r="U55" i="30"/>
  <c r="O55" i="30"/>
  <c r="R55" i="30"/>
  <c r="Q55" i="30"/>
  <c r="V55" i="30"/>
  <c r="W55" i="30"/>
  <c r="AC53" i="32"/>
  <c r="AD53" i="32" s="1"/>
  <c r="Y53" i="32"/>
  <c r="AS17" i="31"/>
  <c r="AT149" i="31"/>
  <c r="D63" i="35"/>
  <c r="C64" i="35"/>
  <c r="N92" i="37"/>
  <c r="E50" i="37"/>
  <c r="O50" i="37" s="1"/>
  <c r="O92" i="37" s="1"/>
  <c r="AZ51" i="36"/>
  <c r="AY51" i="36"/>
  <c r="AX51" i="36"/>
  <c r="AW51" i="36"/>
  <c r="AN51" i="36"/>
  <c r="BF28" i="33"/>
  <c r="BE28" i="33"/>
  <c r="BG28" i="33"/>
  <c r="BD28" i="33"/>
  <c r="BC28" i="33" s="1"/>
  <c r="BA18" i="36"/>
  <c r="BF18" i="36"/>
  <c r="Y160" i="33"/>
  <c r="BG86" i="31"/>
  <c r="BG151" i="31" s="1"/>
  <c r="BF86" i="31"/>
  <c r="BF151" i="31" s="1"/>
  <c r="BE86" i="31"/>
  <c r="BE151" i="31" s="1"/>
  <c r="BD86" i="31"/>
  <c r="AH150" i="31"/>
  <c r="S29" i="35"/>
  <c r="E29" i="35" s="1"/>
  <c r="AH161" i="33"/>
  <c r="BG97" i="33"/>
  <c r="BG162" i="33" s="1"/>
  <c r="BE97" i="33"/>
  <c r="BE162" i="33" s="1"/>
  <c r="BF97" i="33"/>
  <c r="BF162" i="33" s="1"/>
  <c r="BD97" i="33"/>
  <c r="BB97" i="33"/>
  <c r="BB162" i="33" s="1"/>
  <c r="AZ97" i="33"/>
  <c r="AZ162" i="33" s="1"/>
  <c r="AY97" i="33"/>
  <c r="AG161" i="33"/>
  <c r="BA97" i="33"/>
  <c r="BA162" i="33" s="1"/>
  <c r="S97" i="33"/>
  <c r="E97" i="33" s="1"/>
  <c r="AV26" i="35"/>
  <c r="AW26" i="35"/>
  <c r="AT26" i="35"/>
  <c r="AU26" i="35"/>
  <c r="X54" i="32"/>
  <c r="J54" i="32" s="1"/>
  <c r="W55" i="32"/>
  <c r="Q55" i="32"/>
  <c r="V55" i="32"/>
  <c r="R55" i="32"/>
  <c r="U55" i="32"/>
  <c r="O55" i="32"/>
  <c r="T55" i="32"/>
  <c r="X55" i="32" s="1"/>
  <c r="P55" i="32"/>
  <c r="J55" i="32"/>
  <c r="AF55" i="32" s="1"/>
  <c r="AT52" i="36"/>
  <c r="AI52" i="36"/>
  <c r="AE52" i="36"/>
  <c r="AH52" i="36"/>
  <c r="AR52" i="36"/>
  <c r="AG52" i="36"/>
  <c r="AP52" i="36"/>
  <c r="AN52" i="36" s="1"/>
  <c r="AS52" i="36"/>
  <c r="R52" i="37"/>
  <c r="M52" i="37"/>
  <c r="L52" i="37"/>
  <c r="D94" i="37"/>
  <c r="R94" i="37" s="1"/>
  <c r="J52" i="37"/>
  <c r="K52" i="37"/>
  <c r="K94" i="37" s="1"/>
  <c r="AS50" i="32"/>
  <c r="BC50" i="32"/>
  <c r="BB87" i="31"/>
  <c r="BB152" i="31" s="1"/>
  <c r="BA87" i="31"/>
  <c r="BA152" i="31" s="1"/>
  <c r="AZ87" i="31"/>
  <c r="AZ152" i="31" s="1"/>
  <c r="AY87" i="31"/>
  <c r="AG151" i="31"/>
  <c r="AU50" i="36"/>
  <c r="AD145" i="33"/>
  <c r="AC175" i="33"/>
  <c r="AO88" i="31"/>
  <c r="AE88" i="31"/>
  <c r="AI88" i="31"/>
  <c r="AR88" i="31"/>
  <c r="AH88" i="31"/>
  <c r="AG88" i="31"/>
  <c r="AQ88" i="31"/>
  <c r="AP88" i="31"/>
  <c r="X88" i="31"/>
  <c r="J88" i="31" s="1"/>
  <c r="D154" i="31"/>
  <c r="S22" i="31"/>
  <c r="E22" i="31" s="1"/>
  <c r="BJ19" i="30"/>
  <c r="BI19" i="30"/>
  <c r="BH19" i="30"/>
  <c r="BG19" i="30"/>
  <c r="BF19" i="30" s="1"/>
  <c r="AY19" i="30"/>
  <c r="AY120" i="30" s="1"/>
  <c r="AW19" i="30"/>
  <c r="AE120" i="30"/>
  <c r="AZ19" i="30"/>
  <c r="AZ120" i="30" s="1"/>
  <c r="AX19" i="30"/>
  <c r="AX120" i="30" s="1"/>
  <c r="U89" i="36"/>
  <c r="O89" i="36"/>
  <c r="P89" i="36"/>
  <c r="R89" i="36"/>
  <c r="W89" i="36"/>
  <c r="Q89" i="36"/>
  <c r="T89" i="36"/>
  <c r="V89" i="36"/>
  <c r="X88" i="36"/>
  <c r="J88" i="36" s="1"/>
  <c r="AY28" i="35"/>
  <c r="AZ28" i="35"/>
  <c r="BA28" i="35"/>
  <c r="BB28" i="35"/>
  <c r="BE28" i="35"/>
  <c r="BD28" i="35"/>
  <c r="BG28" i="35"/>
  <c r="BF28" i="35"/>
  <c r="AW28" i="35"/>
  <c r="AV28" i="35"/>
  <c r="AU28" i="35"/>
  <c r="AT28" i="35"/>
  <c r="AS28" i="35" s="1"/>
  <c r="O32" i="33"/>
  <c r="R32" i="33"/>
  <c r="D164" i="33"/>
  <c r="W32" i="33"/>
  <c r="W164" i="33" s="1"/>
  <c r="U32" i="33"/>
  <c r="U164" i="33" s="1"/>
  <c r="Q32" i="33"/>
  <c r="V32" i="33"/>
  <c r="V164" i="33" s="1"/>
  <c r="T32" i="33"/>
  <c r="P32" i="33"/>
  <c r="AD120" i="36"/>
  <c r="AI19" i="36"/>
  <c r="AE19" i="36"/>
  <c r="AT19" i="36"/>
  <c r="AT120" i="36" s="1"/>
  <c r="AR19" i="36"/>
  <c r="AR120" i="36" s="1"/>
  <c r="AP19" i="36"/>
  <c r="AG19" i="36"/>
  <c r="AS19" i="36"/>
  <c r="AS120" i="36" s="1"/>
  <c r="AH19" i="36"/>
  <c r="D65" i="33"/>
  <c r="C66" i="33"/>
  <c r="U64" i="33"/>
  <c r="O64" i="33"/>
  <c r="R64" i="33"/>
  <c r="P64" i="33"/>
  <c r="W64" i="33"/>
  <c r="Q64" i="33"/>
  <c r="V64" i="33"/>
  <c r="T64" i="33"/>
  <c r="X64" i="33" s="1"/>
  <c r="J64" i="33" s="1"/>
  <c r="AC87" i="31"/>
  <c r="AD87" i="31" s="1"/>
  <c r="Y87" i="31"/>
  <c r="AX17" i="31"/>
  <c r="S61" i="35"/>
  <c r="E61" i="35" s="1"/>
  <c r="AT89" i="30"/>
  <c r="AI89" i="30"/>
  <c r="AE89" i="30"/>
  <c r="AP89" i="30"/>
  <c r="AR89" i="30"/>
  <c r="AS89" i="30"/>
  <c r="AG89" i="30"/>
  <c r="AH89" i="30"/>
  <c r="X89" i="30"/>
  <c r="J89" i="30" s="1"/>
  <c r="BG121" i="30"/>
  <c r="BF87" i="30"/>
  <c r="BF121" i="30" s="1"/>
  <c r="AO18" i="36"/>
  <c r="AN119" i="36"/>
  <c r="AE28" i="34"/>
  <c r="AP28" i="34"/>
  <c r="AH28" i="34"/>
  <c r="AO28" i="34"/>
  <c r="AR28" i="34"/>
  <c r="AG28" i="34"/>
  <c r="AI28" i="34"/>
  <c r="AQ28" i="34"/>
  <c r="E153" i="31"/>
  <c r="AC21" i="31"/>
  <c r="Y21" i="31"/>
  <c r="Y153" i="31" s="1"/>
  <c r="C32" i="35"/>
  <c r="D31" i="35"/>
  <c r="AR136" i="31"/>
  <c r="AR166" i="31" s="1"/>
  <c r="AP136" i="31"/>
  <c r="AP166" i="31" s="1"/>
  <c r="AH136" i="31"/>
  <c r="AG136" i="31"/>
  <c r="AD166" i="31"/>
  <c r="AE136" i="31"/>
  <c r="AE166" i="31" s="1"/>
  <c r="AO136" i="31"/>
  <c r="AQ136" i="31"/>
  <c r="AQ166" i="31" s="1"/>
  <c r="AI136" i="31"/>
  <c r="AI166" i="31" s="1"/>
  <c r="AF53" i="30"/>
  <c r="AB53" i="30"/>
  <c r="AC62" i="33"/>
  <c r="AD62" i="33" s="1"/>
  <c r="Y62" i="33"/>
  <c r="AH19" i="31"/>
  <c r="AQ19" i="31"/>
  <c r="AQ151" i="31" s="1"/>
  <c r="AP19" i="31"/>
  <c r="AP151" i="31" s="1"/>
  <c r="AE19" i="31"/>
  <c r="AO19" i="31"/>
  <c r="AG19" i="31"/>
  <c r="AI19" i="31"/>
  <c r="AR19" i="31"/>
  <c r="AR151" i="31" s="1"/>
  <c r="AD151" i="31"/>
  <c r="J93" i="37"/>
  <c r="N51" i="37"/>
  <c r="AV60" i="33"/>
  <c r="AU60" i="33"/>
  <c r="AT60" i="33"/>
  <c r="AW60" i="33"/>
  <c r="BG26" i="34"/>
  <c r="BB26" i="34"/>
  <c r="AZ26" i="34"/>
  <c r="BE26" i="34"/>
  <c r="AQ29" i="33"/>
  <c r="AQ161" i="33" s="1"/>
  <c r="AR29" i="33"/>
  <c r="AR161" i="33" s="1"/>
  <c r="AP29" i="33"/>
  <c r="AP161" i="33" s="1"/>
  <c r="AI29" i="33"/>
  <c r="AI161" i="33" s="1"/>
  <c r="AG29" i="33"/>
  <c r="AO29" i="33"/>
  <c r="AD161" i="33"/>
  <c r="AE29" i="33"/>
  <c r="AH29" i="33"/>
  <c r="BF51" i="32"/>
  <c r="BG51" i="32"/>
  <c r="BD51" i="32"/>
  <c r="BC51" i="32" s="1"/>
  <c r="BE51" i="32"/>
  <c r="BB51" i="32"/>
  <c r="BA51" i="32"/>
  <c r="AZ51" i="32"/>
  <c r="AY51" i="32"/>
  <c r="X23" i="30"/>
  <c r="J23" i="30" s="1"/>
  <c r="T124" i="30"/>
  <c r="D124" i="30"/>
  <c r="D91" i="30"/>
  <c r="U24" i="30"/>
  <c r="O24" i="30"/>
  <c r="R24" i="30"/>
  <c r="D125" i="30"/>
  <c r="T24" i="30"/>
  <c r="Q24" i="30"/>
  <c r="P24" i="30"/>
  <c r="D16" i="30"/>
  <c r="AF88" i="30"/>
  <c r="AB88" i="30"/>
  <c r="AC122" i="30"/>
  <c r="AD21" i="30"/>
  <c r="AD174" i="33"/>
  <c r="AI144" i="33"/>
  <c r="AI174" i="33" s="1"/>
  <c r="AG144" i="33"/>
  <c r="AQ144" i="33"/>
  <c r="AQ174" i="33" s="1"/>
  <c r="AO144" i="33"/>
  <c r="AR144" i="33"/>
  <c r="AR174" i="33" s="1"/>
  <c r="AE144" i="33"/>
  <c r="AE174" i="33" s="1"/>
  <c r="AP144" i="33"/>
  <c r="AP174" i="33" s="1"/>
  <c r="AH144" i="33"/>
  <c r="AN18" i="31"/>
  <c r="AN150" i="31" s="1"/>
  <c r="AO150" i="31"/>
  <c r="AI150" i="31"/>
  <c r="AS58" i="35"/>
  <c r="AS53" i="36"/>
  <c r="AH53" i="36"/>
  <c r="AG53" i="36"/>
  <c r="AI53" i="36"/>
  <c r="AP53" i="36"/>
  <c r="AR53" i="36"/>
  <c r="AT53" i="36"/>
  <c r="AE53" i="36"/>
  <c r="AD21" i="36"/>
  <c r="AC122" i="36"/>
  <c r="Y123" i="30"/>
  <c r="AF64" i="33" l="1"/>
  <c r="AB64" i="33"/>
  <c r="AC98" i="33"/>
  <c r="AD98" i="33" s="1"/>
  <c r="Y98" i="33"/>
  <c r="AF90" i="30"/>
  <c r="AB90" i="30"/>
  <c r="E124" i="36"/>
  <c r="AC23" i="36"/>
  <c r="Y23" i="36"/>
  <c r="AF98" i="33"/>
  <c r="AB98" i="33"/>
  <c r="BJ53" i="36"/>
  <c r="BI53" i="36"/>
  <c r="BH53" i="36"/>
  <c r="BG53" i="36"/>
  <c r="BF53" i="36" s="1"/>
  <c r="AH174" i="33"/>
  <c r="BE144" i="33"/>
  <c r="BE174" i="33" s="1"/>
  <c r="BG144" i="33"/>
  <c r="BG174" i="33" s="1"/>
  <c r="BF144" i="33"/>
  <c r="BF174" i="33" s="1"/>
  <c r="BD144" i="33"/>
  <c r="AO174" i="33"/>
  <c r="AN144" i="33"/>
  <c r="AN174" i="33" s="1"/>
  <c r="AG174" i="33"/>
  <c r="BB144" i="33"/>
  <c r="BB174" i="33" s="1"/>
  <c r="AZ144" i="33"/>
  <c r="AZ174" i="33" s="1"/>
  <c r="BA144" i="33"/>
  <c r="BA174" i="33" s="1"/>
  <c r="AY144" i="33"/>
  <c r="J124" i="30"/>
  <c r="AF23" i="30"/>
  <c r="AB23" i="30"/>
  <c r="AE161" i="33"/>
  <c r="AW29" i="33"/>
  <c r="AW161" i="33" s="1"/>
  <c r="AU29" i="33"/>
  <c r="AU161" i="33" s="1"/>
  <c r="AV29" i="33"/>
  <c r="AV161" i="33" s="1"/>
  <c r="AT29" i="33"/>
  <c r="AN29" i="33"/>
  <c r="AN161" i="33" s="1"/>
  <c r="AO161" i="33"/>
  <c r="N93" i="37"/>
  <c r="E51" i="37"/>
  <c r="O51" i="37" s="1"/>
  <c r="O93" i="37" s="1"/>
  <c r="BA19" i="31"/>
  <c r="AZ19" i="31"/>
  <c r="AY19" i="31"/>
  <c r="BB19" i="31"/>
  <c r="AU19" i="31"/>
  <c r="AU151" i="31" s="1"/>
  <c r="AT19" i="31"/>
  <c r="AW19" i="31"/>
  <c r="AW151" i="31" s="1"/>
  <c r="AV19" i="31"/>
  <c r="AV151" i="31" s="1"/>
  <c r="AE151" i="31"/>
  <c r="AN136" i="31"/>
  <c r="AN166" i="31" s="1"/>
  <c r="AO166" i="31"/>
  <c r="AH166" i="31"/>
  <c r="BE136" i="31"/>
  <c r="BE166" i="31" s="1"/>
  <c r="BD136" i="31"/>
  <c r="BG136" i="31"/>
  <c r="BG166" i="31" s="1"/>
  <c r="BF136" i="31"/>
  <c r="BF166" i="31" s="1"/>
  <c r="R31" i="35"/>
  <c r="U31" i="35"/>
  <c r="O31" i="35"/>
  <c r="T31" i="35"/>
  <c r="X31" i="35" s="1"/>
  <c r="P31" i="35"/>
  <c r="Q31" i="35"/>
  <c r="J31" i="35"/>
  <c r="AF31" i="35" s="1"/>
  <c r="AB31" i="35"/>
  <c r="C33" i="35"/>
  <c r="D32" i="35"/>
  <c r="AD21" i="31"/>
  <c r="AC153" i="31"/>
  <c r="AN28" i="34"/>
  <c r="AH123" i="30"/>
  <c r="BJ90" i="30"/>
  <c r="BJ124" i="30" s="1"/>
  <c r="BH90" i="30"/>
  <c r="BH124" i="30" s="1"/>
  <c r="BI90" i="30"/>
  <c r="BI124" i="30" s="1"/>
  <c r="BG90" i="30"/>
  <c r="AN89" i="30"/>
  <c r="AC61" i="35"/>
  <c r="AD61" i="35" s="1"/>
  <c r="Y61" i="35"/>
  <c r="U65" i="33"/>
  <c r="O65" i="33"/>
  <c r="S65" i="33" s="1"/>
  <c r="P65" i="33"/>
  <c r="Q65" i="33"/>
  <c r="T65" i="33"/>
  <c r="X65" i="33" s="1"/>
  <c r="J65" i="33" s="1"/>
  <c r="R65" i="33"/>
  <c r="E65" i="33"/>
  <c r="AC65" i="33" s="1"/>
  <c r="AD65" i="33" s="1"/>
  <c r="Y65" i="33"/>
  <c r="AP120" i="36"/>
  <c r="AQ19" i="36"/>
  <c r="AN19" i="36"/>
  <c r="AI120" i="36"/>
  <c r="BC28" i="35"/>
  <c r="AF88" i="36"/>
  <c r="AB88" i="36"/>
  <c r="AW120" i="30"/>
  <c r="AU19" i="30"/>
  <c r="E154" i="31"/>
  <c r="AC22" i="31"/>
  <c r="Y22" i="31"/>
  <c r="AF88" i="31"/>
  <c r="AB88" i="31"/>
  <c r="BD89" i="31"/>
  <c r="BE89" i="31"/>
  <c r="BE154" i="31" s="1"/>
  <c r="BG89" i="31"/>
  <c r="BG154" i="31" s="1"/>
  <c r="BF89" i="31"/>
  <c r="BF154" i="31" s="1"/>
  <c r="AH153" i="31"/>
  <c r="AN88" i="31"/>
  <c r="M94" i="37"/>
  <c r="AW52" i="36"/>
  <c r="AX52" i="36"/>
  <c r="AY52" i="36"/>
  <c r="AZ52" i="36"/>
  <c r="AB55" i="32"/>
  <c r="AX97" i="33"/>
  <c r="AX162" i="33" s="1"/>
  <c r="AY162" i="33"/>
  <c r="AC29" i="35"/>
  <c r="AD29" i="35" s="1"/>
  <c r="Y29" i="35"/>
  <c r="BC86" i="31"/>
  <c r="BC151" i="31" s="1"/>
  <c r="BD151" i="31"/>
  <c r="D64" i="35"/>
  <c r="C65" i="35"/>
  <c r="T63" i="35"/>
  <c r="P63" i="35"/>
  <c r="U63" i="35"/>
  <c r="R63" i="35"/>
  <c r="O63" i="35"/>
  <c r="S63" i="35" s="1"/>
  <c r="Q63" i="35"/>
  <c r="E63" i="35"/>
  <c r="AC63" i="35" s="1"/>
  <c r="AD63" i="35" s="1"/>
  <c r="AP53" i="32"/>
  <c r="AG53" i="32"/>
  <c r="AQ53" i="32"/>
  <c r="AR53" i="32"/>
  <c r="AI53" i="32"/>
  <c r="AE53" i="32"/>
  <c r="AO53" i="32"/>
  <c r="AN53" i="32" s="1"/>
  <c r="AH53" i="32"/>
  <c r="X55" i="30"/>
  <c r="J55" i="30" s="1"/>
  <c r="J123" i="36"/>
  <c r="AF22" i="36"/>
  <c r="AB22" i="36"/>
  <c r="D91" i="36"/>
  <c r="D57" i="36"/>
  <c r="C58" i="36"/>
  <c r="P90" i="31"/>
  <c r="T90" i="31"/>
  <c r="O90" i="31"/>
  <c r="U90" i="31"/>
  <c r="R90" i="31"/>
  <c r="V90" i="31"/>
  <c r="Q90" i="31"/>
  <c r="W90" i="31"/>
  <c r="S89" i="31"/>
  <c r="E89" i="31" s="1"/>
  <c r="Y31" i="34"/>
  <c r="P31" i="34"/>
  <c r="R31" i="34"/>
  <c r="T31" i="34"/>
  <c r="X31" i="34" s="1"/>
  <c r="O31" i="34"/>
  <c r="S31" i="34" s="1"/>
  <c r="Q31" i="34"/>
  <c r="AB31" i="34"/>
  <c r="AD123" i="30"/>
  <c r="AT22" i="30"/>
  <c r="AT123" i="30" s="1"/>
  <c r="AR22" i="30"/>
  <c r="AR123" i="30" s="1"/>
  <c r="AI22" i="30"/>
  <c r="AI123" i="30" s="1"/>
  <c r="AG22" i="30"/>
  <c r="AP22" i="30"/>
  <c r="AS22" i="30"/>
  <c r="AS123" i="30" s="1"/>
  <c r="AH22" i="30"/>
  <c r="AE22" i="30"/>
  <c r="D23" i="35"/>
  <c r="AG30" i="33"/>
  <c r="AH30" i="33"/>
  <c r="AE30" i="33"/>
  <c r="AD162" i="33"/>
  <c r="AQ30" i="33"/>
  <c r="AQ162" i="33" s="1"/>
  <c r="AO30" i="33"/>
  <c r="AR30" i="33"/>
  <c r="AR162" i="33" s="1"/>
  <c r="AP30" i="33"/>
  <c r="AP162" i="33" s="1"/>
  <c r="AI30" i="33"/>
  <c r="AS18" i="31"/>
  <c r="AT150" i="31"/>
  <c r="BC18" i="31"/>
  <c r="T25" i="30"/>
  <c r="P25" i="30"/>
  <c r="Q25" i="30"/>
  <c r="U25" i="30"/>
  <c r="R25" i="30"/>
  <c r="O25" i="30"/>
  <c r="D92" i="30"/>
  <c r="C93" i="30"/>
  <c r="D26" i="30"/>
  <c r="C27" i="30"/>
  <c r="C28" i="30" s="1"/>
  <c r="C29" i="30" s="1"/>
  <c r="C30" i="30" s="1"/>
  <c r="C31" i="30" s="1"/>
  <c r="C32" i="30" s="1"/>
  <c r="C33" i="30" s="1"/>
  <c r="C34" i="30" s="1"/>
  <c r="C35" i="30" s="1"/>
  <c r="X30" i="35"/>
  <c r="J30" i="35" s="1"/>
  <c r="BA52" i="32"/>
  <c r="BB52" i="32"/>
  <c r="AY52" i="32"/>
  <c r="AX52" i="32" s="1"/>
  <c r="AZ52" i="32"/>
  <c r="BG52" i="32"/>
  <c r="BF52" i="32"/>
  <c r="BE52" i="32"/>
  <c r="BD52" i="32"/>
  <c r="AW52" i="32"/>
  <c r="AV52" i="32"/>
  <c r="AU52" i="32"/>
  <c r="AT52" i="32"/>
  <c r="D100" i="33"/>
  <c r="AC54" i="36"/>
  <c r="AD54" i="36" s="1"/>
  <c r="Y54" i="36"/>
  <c r="AN120" i="30"/>
  <c r="AO19" i="30"/>
  <c r="Z29" i="34"/>
  <c r="AF29" i="34"/>
  <c r="AB29" i="34"/>
  <c r="Y29" i="34"/>
  <c r="AU61" i="33"/>
  <c r="AT61" i="33"/>
  <c r="AW61" i="33"/>
  <c r="AV61" i="33"/>
  <c r="AN61" i="33"/>
  <c r="BC87" i="31"/>
  <c r="BC152" i="31" s="1"/>
  <c r="BD152" i="31"/>
  <c r="AS88" i="30"/>
  <c r="AH88" i="30"/>
  <c r="AI88" i="30"/>
  <c r="AR88" i="30"/>
  <c r="AT88" i="30"/>
  <c r="AG88" i="30"/>
  <c r="AP88" i="30"/>
  <c r="AN88" i="30" s="1"/>
  <c r="AE88" i="30"/>
  <c r="S90" i="30"/>
  <c r="E90" i="30" s="1"/>
  <c r="BE87" i="36"/>
  <c r="BE121" i="36" s="1"/>
  <c r="BC87" i="36"/>
  <c r="BC121" i="36" s="1"/>
  <c r="BD87" i="36"/>
  <c r="BD121" i="36" s="1"/>
  <c r="BB87" i="36"/>
  <c r="AG120" i="36"/>
  <c r="BI87" i="36"/>
  <c r="BI121" i="36" s="1"/>
  <c r="BG87" i="36"/>
  <c r="AH120" i="36"/>
  <c r="BJ87" i="36"/>
  <c r="BJ121" i="36" s="1"/>
  <c r="BH87" i="36"/>
  <c r="BH121" i="36" s="1"/>
  <c r="D54" i="37"/>
  <c r="C55" i="37"/>
  <c r="AE121" i="30"/>
  <c r="AX20" i="30"/>
  <c r="AX121" i="30" s="1"/>
  <c r="AW20" i="30"/>
  <c r="AZ20" i="30"/>
  <c r="AZ121" i="30" s="1"/>
  <c r="AY20" i="30"/>
  <c r="AY121" i="30" s="1"/>
  <c r="BJ20" i="30"/>
  <c r="BI20" i="30"/>
  <c r="BH20" i="30"/>
  <c r="BG20" i="30"/>
  <c r="D57" i="32"/>
  <c r="C58" i="32"/>
  <c r="AX26" i="35"/>
  <c r="AT59" i="35"/>
  <c r="AU59" i="35"/>
  <c r="AV59" i="35"/>
  <c r="AW59" i="35"/>
  <c r="BF86" i="36"/>
  <c r="BF120" i="36" s="1"/>
  <c r="BG120" i="36"/>
  <c r="AH160" i="33"/>
  <c r="BG96" i="33"/>
  <c r="BG161" i="33" s="1"/>
  <c r="BE96" i="33"/>
  <c r="BE161" i="33" s="1"/>
  <c r="BF96" i="33"/>
  <c r="BF161" i="33" s="1"/>
  <c r="BD96" i="33"/>
  <c r="AG160" i="33"/>
  <c r="BB96" i="33"/>
  <c r="BB161" i="33" s="1"/>
  <c r="AZ96" i="33"/>
  <c r="AZ161" i="33" s="1"/>
  <c r="BA96" i="33"/>
  <c r="BA161" i="33" s="1"/>
  <c r="AY96" i="33"/>
  <c r="AN95" i="33"/>
  <c r="AI160" i="33"/>
  <c r="AT160" i="33"/>
  <c r="AS28" i="33"/>
  <c r="BF51" i="36"/>
  <c r="D55" i="35"/>
  <c r="S62" i="35"/>
  <c r="E62" i="35" s="1"/>
  <c r="X62" i="35"/>
  <c r="J62" i="35" s="1"/>
  <c r="BA27" i="34"/>
  <c r="BF27" i="34"/>
  <c r="AZ27" i="34"/>
  <c r="BE27" i="34"/>
  <c r="AC63" i="33"/>
  <c r="AD63" i="33" s="1"/>
  <c r="Y63" i="33"/>
  <c r="BJ52" i="30"/>
  <c r="BG52" i="30"/>
  <c r="BI52" i="30"/>
  <c r="BH52" i="30"/>
  <c r="AZ52" i="30"/>
  <c r="AY52" i="30"/>
  <c r="AW52" i="30"/>
  <c r="AU52" i="30" s="1"/>
  <c r="AX52" i="30"/>
  <c r="AN52" i="30"/>
  <c r="T56" i="30"/>
  <c r="P56" i="30"/>
  <c r="U56" i="30"/>
  <c r="O56" i="30"/>
  <c r="R56" i="30"/>
  <c r="Q56" i="30"/>
  <c r="C58" i="30"/>
  <c r="D57" i="30"/>
  <c r="Y121" i="36"/>
  <c r="T124" i="36"/>
  <c r="X23" i="36"/>
  <c r="J23" i="36" s="1"/>
  <c r="S55" i="36"/>
  <c r="E55" i="36" s="1"/>
  <c r="S23" i="31"/>
  <c r="E23" i="31" s="1"/>
  <c r="X23" i="31"/>
  <c r="J23" i="31" s="1"/>
  <c r="T155" i="31"/>
  <c r="D91" i="31"/>
  <c r="AS27" i="33"/>
  <c r="AT159" i="33"/>
  <c r="S30" i="34"/>
  <c r="E30" i="34" s="1"/>
  <c r="AC30" i="34" s="1"/>
  <c r="AD30" i="34" s="1"/>
  <c r="X30" i="34"/>
  <c r="J30" i="34" s="1"/>
  <c r="AS27" i="35"/>
  <c r="AP88" i="36"/>
  <c r="AR88" i="36"/>
  <c r="AT88" i="36"/>
  <c r="AE88" i="36"/>
  <c r="AS88" i="36"/>
  <c r="AH88" i="36"/>
  <c r="AG88" i="36"/>
  <c r="AI88" i="36"/>
  <c r="AX53" i="36"/>
  <c r="AY53" i="36"/>
  <c r="AZ53" i="36"/>
  <c r="AW53" i="36"/>
  <c r="AD122" i="36"/>
  <c r="AI21" i="36"/>
  <c r="AI122" i="36" s="1"/>
  <c r="AE21" i="36"/>
  <c r="AS21" i="36"/>
  <c r="AS122" i="36" s="1"/>
  <c r="AT21" i="36"/>
  <c r="AT122" i="36" s="1"/>
  <c r="AR21" i="36"/>
  <c r="AR122" i="36" s="1"/>
  <c r="AP21" i="36"/>
  <c r="AG21" i="36"/>
  <c r="AH21" i="36"/>
  <c r="AN53" i="36"/>
  <c r="BD53" i="36"/>
  <c r="BE53" i="36"/>
  <c r="BB53" i="36"/>
  <c r="BC53" i="36"/>
  <c r="AT21" i="30"/>
  <c r="AT122" i="30" s="1"/>
  <c r="AR21" i="30"/>
  <c r="AR122" i="30" s="1"/>
  <c r="AI21" i="30"/>
  <c r="AE21" i="30"/>
  <c r="AD122" i="30"/>
  <c r="AS21" i="30"/>
  <c r="AS122" i="30" s="1"/>
  <c r="AH21" i="30"/>
  <c r="AG21" i="30"/>
  <c r="AP21" i="30"/>
  <c r="D35" i="30"/>
  <c r="X24" i="30"/>
  <c r="J24" i="30" s="1"/>
  <c r="S24" i="30"/>
  <c r="E24" i="30" s="1"/>
  <c r="O91" i="30"/>
  <c r="R91" i="30"/>
  <c r="Q91" i="30"/>
  <c r="P91" i="30"/>
  <c r="U91" i="30"/>
  <c r="U125" i="30" s="1"/>
  <c r="T91" i="30"/>
  <c r="AX51" i="32"/>
  <c r="BE29" i="33"/>
  <c r="BD29" i="33"/>
  <c r="BF29" i="33"/>
  <c r="BG29" i="33"/>
  <c r="BA29" i="33"/>
  <c r="AZ29" i="33"/>
  <c r="BB29" i="33"/>
  <c r="AY29" i="33"/>
  <c r="AX29" i="33" s="1"/>
  <c r="AS60" i="33"/>
  <c r="AI151" i="31"/>
  <c r="AN19" i="31"/>
  <c r="AN151" i="31" s="1"/>
  <c r="AO151" i="31"/>
  <c r="BE19" i="31"/>
  <c r="BF19" i="31"/>
  <c r="BG19" i="31"/>
  <c r="BD19" i="31"/>
  <c r="AR62" i="33"/>
  <c r="AI62" i="33"/>
  <c r="AE62" i="33"/>
  <c r="AH62" i="33"/>
  <c r="AP62" i="33"/>
  <c r="AG62" i="33"/>
  <c r="AO62" i="33"/>
  <c r="AN62" i="33" s="1"/>
  <c r="AQ62" i="33"/>
  <c r="AG166" i="31"/>
  <c r="BB136" i="31"/>
  <c r="BB166" i="31" s="1"/>
  <c r="AZ136" i="31"/>
  <c r="AZ166" i="31" s="1"/>
  <c r="AY136" i="31"/>
  <c r="BA136" i="31"/>
  <c r="BA166" i="31" s="1"/>
  <c r="AT28" i="34"/>
  <c r="AU28" i="34"/>
  <c r="AV28" i="34"/>
  <c r="AW28" i="34"/>
  <c r="AF89" i="30"/>
  <c r="AB89" i="30"/>
  <c r="AG123" i="30"/>
  <c r="BE90" i="30"/>
  <c r="BE124" i="30" s="1"/>
  <c r="BC90" i="30"/>
  <c r="BC124" i="30" s="1"/>
  <c r="BD90" i="30"/>
  <c r="BD124" i="30" s="1"/>
  <c r="BB90" i="30"/>
  <c r="AG87" i="31"/>
  <c r="AP87" i="31"/>
  <c r="AQ87" i="31"/>
  <c r="AO87" i="31"/>
  <c r="AN87" i="31" s="1"/>
  <c r="AE87" i="31"/>
  <c r="AI87" i="31"/>
  <c r="AR87" i="31"/>
  <c r="AH87" i="31"/>
  <c r="S64" i="33"/>
  <c r="E64" i="33" s="1"/>
  <c r="D66" i="33"/>
  <c r="C67" i="33"/>
  <c r="BG19" i="36"/>
  <c r="BJ19" i="36"/>
  <c r="BI19" i="36"/>
  <c r="BH19" i="36"/>
  <c r="BE19" i="36"/>
  <c r="BB19" i="36"/>
  <c r="BC19" i="36"/>
  <c r="BD19" i="36"/>
  <c r="AY19" i="36"/>
  <c r="AY120" i="36" s="1"/>
  <c r="AW19" i="36"/>
  <c r="AE120" i="36"/>
  <c r="AZ19" i="36"/>
  <c r="AZ120" i="36" s="1"/>
  <c r="AX19" i="36"/>
  <c r="AX120" i="36" s="1"/>
  <c r="X32" i="33"/>
  <c r="J32" i="33" s="1"/>
  <c r="T164" i="33"/>
  <c r="S32" i="33"/>
  <c r="E32" i="33" s="1"/>
  <c r="AX28" i="35"/>
  <c r="X89" i="36"/>
  <c r="J89" i="36" s="1"/>
  <c r="S89" i="36"/>
  <c r="E89" i="36" s="1"/>
  <c r="AZ89" i="31"/>
  <c r="AZ154" i="31" s="1"/>
  <c r="AY89" i="31"/>
  <c r="AG153" i="31"/>
  <c r="BA89" i="31"/>
  <c r="BA154" i="31" s="1"/>
  <c r="BB89" i="31"/>
  <c r="BB154" i="31" s="1"/>
  <c r="AD175" i="33"/>
  <c r="AE145" i="33"/>
  <c r="AE175" i="33" s="1"/>
  <c r="AQ145" i="33"/>
  <c r="AQ175" i="33" s="1"/>
  <c r="AI145" i="33"/>
  <c r="AI175" i="33" s="1"/>
  <c r="AG145" i="33"/>
  <c r="AO145" i="33"/>
  <c r="AR145" i="33"/>
  <c r="AR175" i="33" s="1"/>
  <c r="AP145" i="33"/>
  <c r="AP175" i="33" s="1"/>
  <c r="AH145" i="33"/>
  <c r="AX87" i="31"/>
  <c r="AX152" i="31" s="1"/>
  <c r="AY152" i="31"/>
  <c r="J94" i="37"/>
  <c r="N52" i="37"/>
  <c r="L94" i="37"/>
  <c r="BC52" i="36"/>
  <c r="BB52" i="36"/>
  <c r="BE52" i="36"/>
  <c r="BD52" i="36"/>
  <c r="BG52" i="36"/>
  <c r="BJ52" i="36"/>
  <c r="BI52" i="36"/>
  <c r="BH52" i="36"/>
  <c r="S55" i="32"/>
  <c r="E55" i="32" s="1"/>
  <c r="AF54" i="32"/>
  <c r="AB54" i="32"/>
  <c r="AS26" i="35"/>
  <c r="AC97" i="33"/>
  <c r="AD97" i="33" s="1"/>
  <c r="Y97" i="33"/>
  <c r="BC97" i="33"/>
  <c r="BC162" i="33" s="1"/>
  <c r="BD162" i="33"/>
  <c r="Y152" i="31"/>
  <c r="AU51" i="36"/>
  <c r="S55" i="30"/>
  <c r="E55" i="30" s="1"/>
  <c r="AC54" i="30"/>
  <c r="AD54" i="30" s="1"/>
  <c r="Y54" i="30"/>
  <c r="J163" i="33"/>
  <c r="AF31" i="33"/>
  <c r="AB31" i="33"/>
  <c r="AD121" i="36"/>
  <c r="AR20" i="36"/>
  <c r="AR121" i="36" s="1"/>
  <c r="AI20" i="36"/>
  <c r="AT20" i="36"/>
  <c r="AT121" i="36" s="1"/>
  <c r="AP20" i="36"/>
  <c r="AS20" i="36"/>
  <c r="AS121" i="36" s="1"/>
  <c r="AH20" i="36"/>
  <c r="AE20" i="36"/>
  <c r="AG20" i="36"/>
  <c r="T90" i="36"/>
  <c r="P90" i="36"/>
  <c r="O90" i="36"/>
  <c r="Q90" i="36"/>
  <c r="V90" i="36"/>
  <c r="R90" i="36"/>
  <c r="W90" i="36"/>
  <c r="U90" i="36"/>
  <c r="U24" i="36"/>
  <c r="O24" i="36"/>
  <c r="P24" i="36"/>
  <c r="Q24" i="36"/>
  <c r="T24" i="36"/>
  <c r="X24" i="36" s="1"/>
  <c r="R24" i="36"/>
  <c r="J24" i="36"/>
  <c r="AF24" i="36" s="1"/>
  <c r="D125" i="36"/>
  <c r="AB24" i="36"/>
  <c r="C92" i="36"/>
  <c r="D25" i="36"/>
  <c r="C26" i="36"/>
  <c r="T56" i="36"/>
  <c r="P56" i="36"/>
  <c r="Q56" i="36"/>
  <c r="R56" i="36"/>
  <c r="U56" i="36"/>
  <c r="O56" i="36"/>
  <c r="S56" i="36" s="1"/>
  <c r="E56" i="36" s="1"/>
  <c r="D48" i="36"/>
  <c r="X89" i="31"/>
  <c r="J89" i="31" s="1"/>
  <c r="BC27" i="33"/>
  <c r="AX27" i="33"/>
  <c r="AO31" i="34"/>
  <c r="AQ31" i="34"/>
  <c r="AG31" i="34"/>
  <c r="AE31" i="34"/>
  <c r="AI31" i="34"/>
  <c r="AR31" i="34"/>
  <c r="AP31" i="34"/>
  <c r="AH31" i="34"/>
  <c r="D32" i="34"/>
  <c r="AC32" i="34"/>
  <c r="AD32" i="34" s="1"/>
  <c r="AE32" i="34" s="1"/>
  <c r="Z32" i="34"/>
  <c r="C34" i="34"/>
  <c r="Z33" i="34"/>
  <c r="D33" i="34"/>
  <c r="AF33" i="34"/>
  <c r="BC27" i="35"/>
  <c r="BB122" i="30"/>
  <c r="BA88" i="30"/>
  <c r="BA122" i="30" s="1"/>
  <c r="AX18" i="31"/>
  <c r="E124" i="30"/>
  <c r="AC23" i="30"/>
  <c r="Y23" i="30"/>
  <c r="AS51" i="32"/>
  <c r="BC26" i="34"/>
  <c r="AX26" i="34"/>
  <c r="AX60" i="33"/>
  <c r="S30" i="35"/>
  <c r="E30" i="35" s="1"/>
  <c r="AN52" i="32"/>
  <c r="W99" i="33"/>
  <c r="Q99" i="33"/>
  <c r="V99" i="33"/>
  <c r="T99" i="33"/>
  <c r="U99" i="33"/>
  <c r="O99" i="33"/>
  <c r="R99" i="33"/>
  <c r="P99" i="33"/>
  <c r="C101" i="33"/>
  <c r="D34" i="33"/>
  <c r="C35" i="33"/>
  <c r="U33" i="33"/>
  <c r="O33" i="33"/>
  <c r="R33" i="33"/>
  <c r="Q33" i="33"/>
  <c r="T33" i="33"/>
  <c r="X33" i="33" s="1"/>
  <c r="P33" i="33"/>
  <c r="J33" i="33"/>
  <c r="AF33" i="33" s="1"/>
  <c r="D165" i="33"/>
  <c r="AB33" i="33"/>
  <c r="AF54" i="36"/>
  <c r="AB54" i="36"/>
  <c r="BA19" i="30"/>
  <c r="J154" i="31"/>
  <c r="AF22" i="31"/>
  <c r="AB22" i="31"/>
  <c r="AE29" i="34"/>
  <c r="AQ29" i="34"/>
  <c r="AO29" i="34"/>
  <c r="AH29" i="34"/>
  <c r="AR29" i="34"/>
  <c r="AP29" i="34"/>
  <c r="AI29" i="34"/>
  <c r="AG29" i="34"/>
  <c r="BG61" i="33"/>
  <c r="BD61" i="33"/>
  <c r="BE61" i="33"/>
  <c r="BF61" i="33"/>
  <c r="AY61" i="33"/>
  <c r="BB61" i="33"/>
  <c r="BA61" i="33"/>
  <c r="AZ61" i="33"/>
  <c r="BF135" i="31"/>
  <c r="BF165" i="31" s="1"/>
  <c r="BD135" i="31"/>
  <c r="BE135" i="31"/>
  <c r="BE165" i="31" s="1"/>
  <c r="AH165" i="31"/>
  <c r="BG135" i="31"/>
  <c r="BG165" i="31" s="1"/>
  <c r="AN135" i="31"/>
  <c r="AN165" i="31" s="1"/>
  <c r="AO165" i="31"/>
  <c r="BB135" i="31"/>
  <c r="BB165" i="31" s="1"/>
  <c r="AZ135" i="31"/>
  <c r="AZ165" i="31" s="1"/>
  <c r="AY135" i="31"/>
  <c r="BA135" i="31"/>
  <c r="BA165" i="31" s="1"/>
  <c r="AG165" i="31"/>
  <c r="AN86" i="36"/>
  <c r="D95" i="37"/>
  <c r="R95" i="37" s="1"/>
  <c r="K53" i="37"/>
  <c r="K95" i="37" s="1"/>
  <c r="L53" i="37"/>
  <c r="L95" i="37" s="1"/>
  <c r="M53" i="37"/>
  <c r="M95" i="37" s="1"/>
  <c r="R53" i="37"/>
  <c r="J53" i="37"/>
  <c r="AO60" i="35"/>
  <c r="AR60" i="35"/>
  <c r="AI60" i="35"/>
  <c r="AE60" i="35"/>
  <c r="AQ60" i="35"/>
  <c r="AH60" i="35"/>
  <c r="AP60" i="35"/>
  <c r="AG60" i="35"/>
  <c r="BD20" i="30"/>
  <c r="BE20" i="30"/>
  <c r="BB20" i="30"/>
  <c r="BA20" i="30" s="1"/>
  <c r="BC20" i="30"/>
  <c r="AP121" i="30"/>
  <c r="AQ20" i="30"/>
  <c r="AN20" i="30"/>
  <c r="U56" i="32"/>
  <c r="O56" i="32"/>
  <c r="R56" i="32"/>
  <c r="Q56" i="32"/>
  <c r="T56" i="32"/>
  <c r="X56" i="32" s="1"/>
  <c r="J56" i="32" s="1"/>
  <c r="P56" i="32"/>
  <c r="D48" i="32"/>
  <c r="AC54" i="32"/>
  <c r="AD54" i="32" s="1"/>
  <c r="Y54" i="32"/>
  <c r="AS53" i="30"/>
  <c r="AH53" i="30"/>
  <c r="AR53" i="30"/>
  <c r="AG53" i="30"/>
  <c r="AT53" i="30"/>
  <c r="AE53" i="30"/>
  <c r="AP53" i="30"/>
  <c r="AN53" i="30" s="1"/>
  <c r="AI53" i="30"/>
  <c r="AF29" i="35"/>
  <c r="AB29" i="35"/>
  <c r="BD59" i="35"/>
  <c r="BE59" i="35"/>
  <c r="BF59" i="35"/>
  <c r="BG59" i="35"/>
  <c r="AZ59" i="35"/>
  <c r="AY59" i="35"/>
  <c r="BB59" i="35"/>
  <c r="BA59" i="35"/>
  <c r="BA86" i="36"/>
  <c r="BA120" i="36" s="1"/>
  <c r="BB120" i="36"/>
  <c r="AG20" i="31"/>
  <c r="AP20" i="31"/>
  <c r="AP152" i="31" s="1"/>
  <c r="AH20" i="31"/>
  <c r="AQ20" i="31"/>
  <c r="AQ152" i="31" s="1"/>
  <c r="AE20" i="31"/>
  <c r="AI20" i="31"/>
  <c r="AI152" i="31" s="1"/>
  <c r="AR20" i="31"/>
  <c r="AR152" i="31" s="1"/>
  <c r="AO20" i="31"/>
  <c r="AD152" i="31"/>
  <c r="AX86" i="31"/>
  <c r="AX151" i="31" s="1"/>
  <c r="AY151" i="31"/>
  <c r="AX28" i="33"/>
  <c r="AR87" i="36"/>
  <c r="AG87" i="36"/>
  <c r="AS87" i="36"/>
  <c r="AH87" i="36"/>
  <c r="AT87" i="36"/>
  <c r="AI87" i="36"/>
  <c r="AE87" i="36"/>
  <c r="AP87" i="36"/>
  <c r="AN87" i="36" s="1"/>
  <c r="AY27" i="34"/>
  <c r="AS27" i="34"/>
  <c r="BD27" i="34"/>
  <c r="BB27" i="34"/>
  <c r="BG27" i="34"/>
  <c r="AF63" i="33"/>
  <c r="AB63" i="33"/>
  <c r="BD52" i="30"/>
  <c r="BC52" i="30"/>
  <c r="BE52" i="30"/>
  <c r="BB52" i="30"/>
  <c r="BA52" i="30" s="1"/>
  <c r="E163" i="33"/>
  <c r="AC31" i="33"/>
  <c r="Y31" i="33"/>
  <c r="E123" i="36"/>
  <c r="AC22" i="36"/>
  <c r="Y22" i="36"/>
  <c r="D124" i="36"/>
  <c r="AB55" i="36"/>
  <c r="D155" i="31"/>
  <c r="O24" i="31"/>
  <c r="U24" i="31"/>
  <c r="P24" i="31"/>
  <c r="Q24" i="31"/>
  <c r="R24" i="31"/>
  <c r="T24" i="31"/>
  <c r="X24" i="31" s="1"/>
  <c r="J24" i="31"/>
  <c r="AF24" i="31" s="1"/>
  <c r="AB24" i="31"/>
  <c r="D156" i="31"/>
  <c r="D25" i="31"/>
  <c r="C92" i="31"/>
  <c r="C26" i="31"/>
  <c r="AX27" i="35"/>
  <c r="BG122" i="30"/>
  <c r="BF88" i="30"/>
  <c r="BF122" i="30" s="1"/>
  <c r="AF56" i="32" l="1"/>
  <c r="AB56" i="32"/>
  <c r="AC56" i="36"/>
  <c r="AD56" i="36" s="1"/>
  <c r="Y56" i="36"/>
  <c r="AF65" i="33"/>
  <c r="AB65" i="33"/>
  <c r="C27" i="31"/>
  <c r="C28" i="31" s="1"/>
  <c r="C29" i="31" s="1"/>
  <c r="C30" i="31" s="1"/>
  <c r="C31" i="31" s="1"/>
  <c r="C32" i="31" s="1"/>
  <c r="C33" i="31" s="1"/>
  <c r="C34" i="31" s="1"/>
  <c r="C35" i="31" s="1"/>
  <c r="D26" i="31"/>
  <c r="C93" i="31"/>
  <c r="P25" i="31"/>
  <c r="T25" i="31"/>
  <c r="X25" i="31" s="1"/>
  <c r="J25" i="31" s="1"/>
  <c r="U25" i="31"/>
  <c r="R25" i="31"/>
  <c r="O25" i="31"/>
  <c r="Q25" i="31"/>
  <c r="D16" i="31"/>
  <c r="AC123" i="36"/>
  <c r="AD22" i="36"/>
  <c r="Y163" i="33"/>
  <c r="AN20" i="31"/>
  <c r="AN152" i="31" s="1"/>
  <c r="AO152" i="31"/>
  <c r="AX59" i="35"/>
  <c r="AQ54" i="32"/>
  <c r="AH54" i="32"/>
  <c r="AP54" i="32"/>
  <c r="AG54" i="32"/>
  <c r="AO54" i="32"/>
  <c r="AI54" i="32"/>
  <c r="AR54" i="32"/>
  <c r="AE54" i="32"/>
  <c r="S56" i="32"/>
  <c r="E56" i="32" s="1"/>
  <c r="AN121" i="30"/>
  <c r="AO20" i="30"/>
  <c r="AN60" i="35"/>
  <c r="J95" i="37"/>
  <c r="N53" i="37"/>
  <c r="AY165" i="31"/>
  <c r="AX135" i="31"/>
  <c r="AX165" i="31" s="1"/>
  <c r="BC135" i="31"/>
  <c r="BC165" i="31" s="1"/>
  <c r="BD165" i="31"/>
  <c r="BC61" i="33"/>
  <c r="R34" i="33"/>
  <c r="U34" i="33"/>
  <c r="O34" i="33"/>
  <c r="T34" i="33"/>
  <c r="X34" i="33" s="1"/>
  <c r="J34" i="33" s="1"/>
  <c r="P34" i="33"/>
  <c r="Q34" i="33"/>
  <c r="D25" i="33"/>
  <c r="X99" i="33"/>
  <c r="J99" i="33" s="1"/>
  <c r="AC30" i="35"/>
  <c r="AD30" i="35" s="1"/>
  <c r="Y30" i="35"/>
  <c r="AB32" i="34"/>
  <c r="Y32" i="34"/>
  <c r="W32" i="34"/>
  <c r="X32" i="34" s="1"/>
  <c r="R32" i="34"/>
  <c r="S32" i="34" s="1"/>
  <c r="AN31" i="34"/>
  <c r="AF89" i="31"/>
  <c r="AB89" i="31"/>
  <c r="C93" i="36"/>
  <c r="D26" i="36"/>
  <c r="C27" i="36"/>
  <c r="C28" i="36" s="1"/>
  <c r="C29" i="36" s="1"/>
  <c r="C30" i="36" s="1"/>
  <c r="C31" i="36" s="1"/>
  <c r="C32" i="36" s="1"/>
  <c r="C33" i="36" s="1"/>
  <c r="C34" i="36" s="1"/>
  <c r="C35" i="36" s="1"/>
  <c r="D92" i="36"/>
  <c r="S24" i="36"/>
  <c r="E24" i="36" s="1"/>
  <c r="BB20" i="36"/>
  <c r="BC20" i="36"/>
  <c r="BD20" i="36"/>
  <c r="BE20" i="36"/>
  <c r="BJ20" i="36"/>
  <c r="BG20" i="36"/>
  <c r="BH20" i="36"/>
  <c r="BI20" i="36"/>
  <c r="AP121" i="36"/>
  <c r="AN20" i="36"/>
  <c r="AQ20" i="36"/>
  <c r="AI121" i="36"/>
  <c r="AC55" i="30"/>
  <c r="AD55" i="30" s="1"/>
  <c r="Y55" i="30"/>
  <c r="AR97" i="33"/>
  <c r="AI97" i="33"/>
  <c r="AE97" i="33"/>
  <c r="AO97" i="33"/>
  <c r="AP97" i="33"/>
  <c r="AG97" i="33"/>
  <c r="AQ97" i="33"/>
  <c r="AH97" i="33"/>
  <c r="AC55" i="32"/>
  <c r="AD55" i="32" s="1"/>
  <c r="Y55" i="32"/>
  <c r="BF52" i="36"/>
  <c r="N94" i="37"/>
  <c r="E52" i="37"/>
  <c r="O52" i="37" s="1"/>
  <c r="O94" i="37" s="1"/>
  <c r="AN145" i="33"/>
  <c r="AN175" i="33" s="1"/>
  <c r="AO175" i="33"/>
  <c r="AF89" i="36"/>
  <c r="AB89" i="36"/>
  <c r="E164" i="33"/>
  <c r="AC32" i="33"/>
  <c r="Y32" i="33"/>
  <c r="J164" i="33"/>
  <c r="AF32" i="33"/>
  <c r="AB32" i="33"/>
  <c r="AW120" i="36"/>
  <c r="AU19" i="36"/>
  <c r="BA19" i="36"/>
  <c r="C68" i="33"/>
  <c r="C69" i="33" s="1"/>
  <c r="C70" i="33" s="1"/>
  <c r="C71" i="33" s="1"/>
  <c r="C72" i="33" s="1"/>
  <c r="C73" i="33" s="1"/>
  <c r="C74" i="33" s="1"/>
  <c r="C75" i="33" s="1"/>
  <c r="C76" i="33" s="1"/>
  <c r="D67" i="33"/>
  <c r="AC64" i="33"/>
  <c r="AD64" i="33" s="1"/>
  <c r="Y64" i="33"/>
  <c r="AY88" i="31"/>
  <c r="AZ88" i="31"/>
  <c r="AZ153" i="31" s="1"/>
  <c r="AG152" i="31"/>
  <c r="BA88" i="31"/>
  <c r="BA153" i="31" s="1"/>
  <c r="BB88" i="31"/>
  <c r="BB153" i="31" s="1"/>
  <c r="BA28" i="34"/>
  <c r="BF28" i="34"/>
  <c r="BD28" i="34"/>
  <c r="AS28" i="34"/>
  <c r="AY28" i="34"/>
  <c r="AY166" i="31"/>
  <c r="AX136" i="31"/>
  <c r="AX166" i="31" s="1"/>
  <c r="BB62" i="33"/>
  <c r="BA62" i="33"/>
  <c r="AZ62" i="33"/>
  <c r="AY62" i="33"/>
  <c r="AX62" i="33" s="1"/>
  <c r="BF62" i="33"/>
  <c r="BE62" i="33"/>
  <c r="BD62" i="33"/>
  <c r="BG62" i="33"/>
  <c r="BC19" i="31"/>
  <c r="X91" i="30"/>
  <c r="J91" i="30" s="1"/>
  <c r="T125" i="30"/>
  <c r="E125" i="30"/>
  <c r="AC24" i="30"/>
  <c r="AD24" i="30" s="1"/>
  <c r="Y24" i="30"/>
  <c r="AQ21" i="30"/>
  <c r="AN21" i="30"/>
  <c r="AP122" i="30"/>
  <c r="BG21" i="30"/>
  <c r="BH21" i="30"/>
  <c r="BI21" i="30"/>
  <c r="BJ21" i="30"/>
  <c r="AI122" i="30"/>
  <c r="BA53" i="36"/>
  <c r="BG21" i="36"/>
  <c r="BH21" i="36"/>
  <c r="BI21" i="36"/>
  <c r="BJ21" i="36"/>
  <c r="AN21" i="36"/>
  <c r="AP122" i="36"/>
  <c r="AQ21" i="36"/>
  <c r="AY21" i="36"/>
  <c r="AY122" i="36" s="1"/>
  <c r="AW21" i="36"/>
  <c r="AE122" i="36"/>
  <c r="AX21" i="36"/>
  <c r="AX122" i="36" s="1"/>
  <c r="AZ21" i="36"/>
  <c r="AZ122" i="36" s="1"/>
  <c r="AG122" i="36"/>
  <c r="BE89" i="36"/>
  <c r="BE123" i="36" s="1"/>
  <c r="BC89" i="36"/>
  <c r="BC123" i="36" s="1"/>
  <c r="BD89" i="36"/>
  <c r="BD123" i="36" s="1"/>
  <c r="BB89" i="36"/>
  <c r="AN88" i="36"/>
  <c r="AE30" i="34"/>
  <c r="AO30" i="34"/>
  <c r="AR30" i="34"/>
  <c r="AI30" i="34"/>
  <c r="AQ30" i="34"/>
  <c r="AH30" i="34"/>
  <c r="AG30" i="34"/>
  <c r="AP30" i="34"/>
  <c r="E155" i="31"/>
  <c r="AC23" i="31"/>
  <c r="Y23" i="31"/>
  <c r="J124" i="36"/>
  <c r="AF23" i="36"/>
  <c r="AB23" i="36"/>
  <c r="D58" i="30"/>
  <c r="C59" i="30"/>
  <c r="C60" i="30" s="1"/>
  <c r="C61" i="30" s="1"/>
  <c r="C62" i="30" s="1"/>
  <c r="C63" i="30" s="1"/>
  <c r="C64" i="30" s="1"/>
  <c r="C65" i="30" s="1"/>
  <c r="C66" i="30" s="1"/>
  <c r="C67" i="30" s="1"/>
  <c r="AQ63" i="33"/>
  <c r="AH63" i="33"/>
  <c r="AG63" i="33"/>
  <c r="AI63" i="33"/>
  <c r="AO63" i="33"/>
  <c r="AP63" i="33"/>
  <c r="AR63" i="33"/>
  <c r="AE63" i="33"/>
  <c r="AC62" i="35"/>
  <c r="AD62" i="35" s="1"/>
  <c r="Y62" i="35"/>
  <c r="BC96" i="33"/>
  <c r="BC161" i="33" s="1"/>
  <c r="BD161" i="33"/>
  <c r="AS59" i="35"/>
  <c r="C59" i="32"/>
  <c r="C60" i="32" s="1"/>
  <c r="C61" i="32" s="1"/>
  <c r="C62" i="32" s="1"/>
  <c r="C63" i="32" s="1"/>
  <c r="C64" i="32" s="1"/>
  <c r="C65" i="32" s="1"/>
  <c r="C66" i="32" s="1"/>
  <c r="C67" i="32" s="1"/>
  <c r="D58" i="32"/>
  <c r="BF20" i="30"/>
  <c r="AU20" i="30"/>
  <c r="AW121" i="30"/>
  <c r="D96" i="37"/>
  <c r="R96" i="37" s="1"/>
  <c r="L54" i="37"/>
  <c r="L96" i="37" s="1"/>
  <c r="K54" i="37"/>
  <c r="K96" i="37" s="1"/>
  <c r="J54" i="37"/>
  <c r="M54" i="37"/>
  <c r="M96" i="37" s="1"/>
  <c r="R54" i="37"/>
  <c r="BF87" i="36"/>
  <c r="BF121" i="36" s="1"/>
  <c r="BG121" i="36"/>
  <c r="BE89" i="30"/>
  <c r="BE123" i="30" s="1"/>
  <c r="BC89" i="30"/>
  <c r="BC123" i="30" s="1"/>
  <c r="BB89" i="30"/>
  <c r="BD89" i="30"/>
  <c r="BD123" i="30" s="1"/>
  <c r="AG122" i="30"/>
  <c r="BI89" i="30"/>
  <c r="BI123" i="30" s="1"/>
  <c r="BG89" i="30"/>
  <c r="BH89" i="30"/>
  <c r="BH123" i="30" s="1"/>
  <c r="AH122" i="30"/>
  <c r="BJ89" i="30"/>
  <c r="BJ123" i="30" s="1"/>
  <c r="AR54" i="36"/>
  <c r="AG54" i="36"/>
  <c r="AS54" i="36"/>
  <c r="AH54" i="36"/>
  <c r="AT54" i="36"/>
  <c r="AI54" i="36"/>
  <c r="AE54" i="36"/>
  <c r="AP54" i="36"/>
  <c r="AN54" i="36" s="1"/>
  <c r="D93" i="30"/>
  <c r="S25" i="30"/>
  <c r="E25" i="30" s="1"/>
  <c r="X25" i="30"/>
  <c r="J25" i="30" s="1"/>
  <c r="AI162" i="33"/>
  <c r="AE162" i="33"/>
  <c r="AW30" i="33"/>
  <c r="AW162" i="33" s="1"/>
  <c r="AU30" i="33"/>
  <c r="AU162" i="33" s="1"/>
  <c r="AV30" i="33"/>
  <c r="AV162" i="33" s="1"/>
  <c r="AT30" i="33"/>
  <c r="AY30" i="33"/>
  <c r="AZ30" i="33"/>
  <c r="BA30" i="33"/>
  <c r="BB30" i="33"/>
  <c r="AE123" i="30"/>
  <c r="AZ22" i="30"/>
  <c r="AZ123" i="30" s="1"/>
  <c r="AX22" i="30"/>
  <c r="AX123" i="30" s="1"/>
  <c r="AY22" i="30"/>
  <c r="AY123" i="30" s="1"/>
  <c r="AW22" i="30"/>
  <c r="BD22" i="30"/>
  <c r="BE22" i="30"/>
  <c r="BB22" i="30"/>
  <c r="BC22" i="30"/>
  <c r="X90" i="31"/>
  <c r="J90" i="31" s="1"/>
  <c r="D58" i="36"/>
  <c r="C59" i="36"/>
  <c r="C60" i="36" s="1"/>
  <c r="C61" i="36" s="1"/>
  <c r="C62" i="36" s="1"/>
  <c r="C63" i="36" s="1"/>
  <c r="C64" i="36" s="1"/>
  <c r="C65" i="36" s="1"/>
  <c r="C66" i="36" s="1"/>
  <c r="C67" i="36" s="1"/>
  <c r="T91" i="36"/>
  <c r="P91" i="36"/>
  <c r="O91" i="36"/>
  <c r="S91" i="36" s="1"/>
  <c r="E91" i="36" s="1"/>
  <c r="R91" i="36"/>
  <c r="U91" i="36"/>
  <c r="U125" i="36" s="1"/>
  <c r="Q91" i="36"/>
  <c r="AF55" i="30"/>
  <c r="AB55" i="30"/>
  <c r="X63" i="35"/>
  <c r="J63" i="35" s="1"/>
  <c r="U64" i="35"/>
  <c r="O64" i="35"/>
  <c r="P64" i="35"/>
  <c r="Q64" i="35"/>
  <c r="T64" i="35"/>
  <c r="X64" i="35" s="1"/>
  <c r="R64" i="35"/>
  <c r="J64" i="35"/>
  <c r="AF64" i="35" s="1"/>
  <c r="AB64" i="35"/>
  <c r="AU52" i="36"/>
  <c r="AN120" i="36"/>
  <c r="AO19" i="36"/>
  <c r="U32" i="35"/>
  <c r="O32" i="35"/>
  <c r="R32" i="35"/>
  <c r="Q32" i="35"/>
  <c r="T32" i="35"/>
  <c r="X32" i="35" s="1"/>
  <c r="J32" i="35" s="1"/>
  <c r="P32" i="35"/>
  <c r="BC136" i="31"/>
  <c r="BC166" i="31" s="1"/>
  <c r="BD166" i="31"/>
  <c r="AX19" i="31"/>
  <c r="BD174" i="33"/>
  <c r="BC144" i="33"/>
  <c r="BC174" i="33" s="1"/>
  <c r="AQ98" i="33"/>
  <c r="AH98" i="33"/>
  <c r="AI98" i="33"/>
  <c r="AP98" i="33"/>
  <c r="AR98" i="33"/>
  <c r="AG98" i="33"/>
  <c r="AO98" i="33"/>
  <c r="AN98" i="33" s="1"/>
  <c r="AE98" i="33"/>
  <c r="D92" i="31"/>
  <c r="S24" i="31"/>
  <c r="E24" i="31" s="1"/>
  <c r="AC163" i="33"/>
  <c r="AD31" i="33"/>
  <c r="AX27" i="34"/>
  <c r="BC27" i="34"/>
  <c r="AH121" i="36"/>
  <c r="BI88" i="36"/>
  <c r="BI122" i="36" s="1"/>
  <c r="BJ88" i="36"/>
  <c r="BJ122" i="36" s="1"/>
  <c r="BH88" i="36"/>
  <c r="BH122" i="36" s="1"/>
  <c r="BG88" i="36"/>
  <c r="AG121" i="36"/>
  <c r="BC88" i="36"/>
  <c r="BC122" i="36" s="1"/>
  <c r="BE88" i="36"/>
  <c r="BE122" i="36" s="1"/>
  <c r="BD88" i="36"/>
  <c r="BD122" i="36" s="1"/>
  <c r="BB88" i="36"/>
  <c r="AW20" i="31"/>
  <c r="AW152" i="31" s="1"/>
  <c r="AV20" i="31"/>
  <c r="AV152" i="31" s="1"/>
  <c r="AU20" i="31"/>
  <c r="AU152" i="31" s="1"/>
  <c r="AT20" i="31"/>
  <c r="AE152" i="31"/>
  <c r="BG20" i="31"/>
  <c r="BD20" i="31"/>
  <c r="BE20" i="31"/>
  <c r="BF20" i="31"/>
  <c r="BA20" i="31"/>
  <c r="AZ20" i="31"/>
  <c r="AY20" i="31"/>
  <c r="BB20" i="31"/>
  <c r="BC59" i="35"/>
  <c r="AZ53" i="30"/>
  <c r="AY53" i="30"/>
  <c r="AX53" i="30"/>
  <c r="AW53" i="30"/>
  <c r="BD53" i="30"/>
  <c r="BE53" i="30"/>
  <c r="BC53" i="30"/>
  <c r="BB53" i="30"/>
  <c r="BJ53" i="30"/>
  <c r="BI53" i="30"/>
  <c r="BG53" i="30"/>
  <c r="BF53" i="30" s="1"/>
  <c r="BH53" i="30"/>
  <c r="D67" i="32"/>
  <c r="AY60" i="35"/>
  <c r="AZ60" i="35"/>
  <c r="BA60" i="35"/>
  <c r="BB60" i="35"/>
  <c r="BE60" i="35"/>
  <c r="BD60" i="35"/>
  <c r="BG60" i="35"/>
  <c r="BF60" i="35"/>
  <c r="AU60" i="35"/>
  <c r="AT60" i="35"/>
  <c r="AW60" i="35"/>
  <c r="AV60" i="35"/>
  <c r="AX61" i="33"/>
  <c r="AN29" i="34"/>
  <c r="AW29" i="34"/>
  <c r="AV29" i="34"/>
  <c r="AU29" i="34"/>
  <c r="AT29" i="34"/>
  <c r="S33" i="33"/>
  <c r="E33" i="33" s="1"/>
  <c r="C36" i="33"/>
  <c r="C37" i="33" s="1"/>
  <c r="C38" i="33" s="1"/>
  <c r="C39" i="33" s="1"/>
  <c r="C40" i="33" s="1"/>
  <c r="C41" i="33" s="1"/>
  <c r="C42" i="33" s="1"/>
  <c r="C43" i="33" s="1"/>
  <c r="C44" i="33" s="1"/>
  <c r="C102" i="33"/>
  <c r="D35" i="33"/>
  <c r="D101" i="33"/>
  <c r="S99" i="33"/>
  <c r="E99" i="33" s="1"/>
  <c r="AC124" i="30"/>
  <c r="AD23" i="30"/>
  <c r="W33" i="34"/>
  <c r="X33" i="34" s="1"/>
  <c r="Y33" i="34"/>
  <c r="R33" i="34"/>
  <c r="Q33" i="34"/>
  <c r="O33" i="34"/>
  <c r="S33" i="34" s="1"/>
  <c r="P33" i="34"/>
  <c r="E33" i="34"/>
  <c r="AC33" i="34" s="1"/>
  <c r="AD33" i="34" s="1"/>
  <c r="AB33" i="34"/>
  <c r="D23" i="34"/>
  <c r="D34" i="34"/>
  <c r="C35" i="34"/>
  <c r="C36" i="34" s="1"/>
  <c r="C37" i="34" s="1"/>
  <c r="C38" i="34" s="1"/>
  <c r="C39" i="34" s="1"/>
  <c r="C40" i="34" s="1"/>
  <c r="C41" i="34" s="1"/>
  <c r="C42" i="34" s="1"/>
  <c r="C43" i="34" s="1"/>
  <c r="AV31" i="34"/>
  <c r="AW31" i="34"/>
  <c r="AU31" i="34"/>
  <c r="AT31" i="34"/>
  <c r="D67" i="36"/>
  <c r="X56" i="36"/>
  <c r="J56" i="36" s="1"/>
  <c r="T25" i="36"/>
  <c r="P25" i="36"/>
  <c r="O25" i="36"/>
  <c r="D126" i="36"/>
  <c r="R25" i="36"/>
  <c r="Q25" i="36"/>
  <c r="U25" i="36"/>
  <c r="S90" i="36"/>
  <c r="E90" i="36" s="1"/>
  <c r="X90" i="36"/>
  <c r="J90" i="36" s="1"/>
  <c r="AZ20" i="36"/>
  <c r="AZ121" i="36" s="1"/>
  <c r="AX20" i="36"/>
  <c r="AX121" i="36" s="1"/>
  <c r="AY20" i="36"/>
  <c r="AY121" i="36" s="1"/>
  <c r="AW20" i="36"/>
  <c r="AE121" i="36"/>
  <c r="AT54" i="30"/>
  <c r="AI54" i="30"/>
  <c r="AE54" i="30"/>
  <c r="AP54" i="30"/>
  <c r="AG54" i="30"/>
  <c r="AH54" i="30"/>
  <c r="AR54" i="30"/>
  <c r="AS54" i="30"/>
  <c r="Y162" i="33"/>
  <c r="BA52" i="36"/>
  <c r="AH175" i="33"/>
  <c r="BF145" i="33"/>
  <c r="BF175" i="33" s="1"/>
  <c r="BG145" i="33"/>
  <c r="BG175" i="33" s="1"/>
  <c r="BE145" i="33"/>
  <c r="BE175" i="33" s="1"/>
  <c r="BD145" i="33"/>
  <c r="AG175" i="33"/>
  <c r="AZ145" i="33"/>
  <c r="AZ175" i="33" s="1"/>
  <c r="BB145" i="33"/>
  <c r="BB175" i="33" s="1"/>
  <c r="BA145" i="33"/>
  <c r="BA175" i="33" s="1"/>
  <c r="AY145" i="33"/>
  <c r="AX89" i="31"/>
  <c r="AX154" i="31" s="1"/>
  <c r="AY154" i="31"/>
  <c r="AC89" i="36"/>
  <c r="AD89" i="36" s="1"/>
  <c r="Y89" i="36"/>
  <c r="BF19" i="36"/>
  <c r="R66" i="33"/>
  <c r="U66" i="33"/>
  <c r="O66" i="33"/>
  <c r="T66" i="33"/>
  <c r="X66" i="33" s="1"/>
  <c r="P66" i="33"/>
  <c r="Q66" i="33"/>
  <c r="J66" i="33"/>
  <c r="AF66" i="33" s="1"/>
  <c r="D57" i="33"/>
  <c r="D76" i="33" s="1"/>
  <c r="BG88" i="31"/>
  <c r="BG153" i="31" s="1"/>
  <c r="BF88" i="31"/>
  <c r="BF153" i="31" s="1"/>
  <c r="AH152" i="31"/>
  <c r="BE88" i="31"/>
  <c r="BE153" i="31" s="1"/>
  <c r="BD88" i="31"/>
  <c r="BA90" i="30"/>
  <c r="BA124" i="30" s="1"/>
  <c r="BB124" i="30"/>
  <c r="BG28" i="34"/>
  <c r="BB28" i="34"/>
  <c r="AZ28" i="34"/>
  <c r="BE28" i="34"/>
  <c r="AV62" i="33"/>
  <c r="AW62" i="33"/>
  <c r="AT62" i="33"/>
  <c r="AS62" i="33" s="1"/>
  <c r="AU62" i="33"/>
  <c r="BC29" i="33"/>
  <c r="S91" i="30"/>
  <c r="E91" i="30" s="1"/>
  <c r="AF24" i="30"/>
  <c r="AB24" i="30"/>
  <c r="BC21" i="30"/>
  <c r="BB21" i="30"/>
  <c r="BE21" i="30"/>
  <c r="BD21" i="30"/>
  <c r="AY21" i="30"/>
  <c r="AY122" i="30" s="1"/>
  <c r="AW21" i="30"/>
  <c r="AE122" i="30"/>
  <c r="AZ21" i="30"/>
  <c r="AZ122" i="30" s="1"/>
  <c r="AX21" i="30"/>
  <c r="AX122" i="30" s="1"/>
  <c r="BC21" i="36"/>
  <c r="BB21" i="36"/>
  <c r="BE21" i="36"/>
  <c r="BD21" i="36"/>
  <c r="AU53" i="36"/>
  <c r="AH122" i="36"/>
  <c r="BH89" i="36"/>
  <c r="BH123" i="36" s="1"/>
  <c r="BJ89" i="36"/>
  <c r="BJ123" i="36" s="1"/>
  <c r="BI89" i="36"/>
  <c r="BI123" i="36" s="1"/>
  <c r="BG89" i="36"/>
  <c r="AF30" i="34"/>
  <c r="Z30" i="34"/>
  <c r="Z23" i="34" s="1"/>
  <c r="AB30" i="34"/>
  <c r="Y30" i="34"/>
  <c r="R91" i="31"/>
  <c r="O91" i="31"/>
  <c r="U91" i="31"/>
  <c r="U156" i="31" s="1"/>
  <c r="P91" i="31"/>
  <c r="Q91" i="31"/>
  <c r="T91" i="31"/>
  <c r="D83" i="31"/>
  <c r="J155" i="31"/>
  <c r="AF23" i="31"/>
  <c r="AB23" i="31"/>
  <c r="AC55" i="36"/>
  <c r="AD55" i="36" s="1"/>
  <c r="Y55" i="36"/>
  <c r="Q57" i="30"/>
  <c r="T57" i="30"/>
  <c r="X57" i="30" s="1"/>
  <c r="J57" i="30" s="1"/>
  <c r="R57" i="30"/>
  <c r="U57" i="30"/>
  <c r="P57" i="30"/>
  <c r="O57" i="30"/>
  <c r="D48" i="30"/>
  <c r="D67" i="30" s="1"/>
  <c r="S56" i="30"/>
  <c r="E56" i="30" s="1"/>
  <c r="X56" i="30"/>
  <c r="J56" i="30" s="1"/>
  <c r="BF52" i="30"/>
  <c r="AF62" i="35"/>
  <c r="AB62" i="35"/>
  <c r="AY161" i="33"/>
  <c r="AX96" i="33"/>
  <c r="AX161" i="33" s="1"/>
  <c r="T57" i="32"/>
  <c r="X57" i="32" s="1"/>
  <c r="P57" i="32"/>
  <c r="Q57" i="32"/>
  <c r="J57" i="32"/>
  <c r="AF57" i="32" s="1"/>
  <c r="R57" i="32"/>
  <c r="O57" i="32"/>
  <c r="U57" i="32"/>
  <c r="C69" i="37"/>
  <c r="C56" i="37"/>
  <c r="D55" i="37"/>
  <c r="BB121" i="36"/>
  <c r="BA87" i="36"/>
  <c r="BA121" i="36" s="1"/>
  <c r="AC90" i="30"/>
  <c r="AD90" i="30" s="1"/>
  <c r="Y90" i="30"/>
  <c r="AS61" i="33"/>
  <c r="Y23" i="34"/>
  <c r="R100" i="33"/>
  <c r="U100" i="33"/>
  <c r="U165" i="33" s="1"/>
  <c r="Q100" i="33"/>
  <c r="T100" i="33"/>
  <c r="P100" i="33"/>
  <c r="O100" i="33"/>
  <c r="S100" i="33" s="1"/>
  <c r="E100" i="33"/>
  <c r="AC100" i="33" s="1"/>
  <c r="D92" i="33"/>
  <c r="AS52" i="32"/>
  <c r="BC52" i="32"/>
  <c r="AF30" i="35"/>
  <c r="AB30" i="35"/>
  <c r="U26" i="30"/>
  <c r="O26" i="30"/>
  <c r="T26" i="30"/>
  <c r="P26" i="30"/>
  <c r="Q26" i="30"/>
  <c r="R26" i="30"/>
  <c r="W26" i="30"/>
  <c r="V26" i="30"/>
  <c r="D127" i="30"/>
  <c r="T92" i="30"/>
  <c r="P92" i="30"/>
  <c r="O92" i="30"/>
  <c r="R92" i="30"/>
  <c r="Q92" i="30"/>
  <c r="U92" i="30"/>
  <c r="U126" i="30" s="1"/>
  <c r="D126" i="30"/>
  <c r="AO162" i="33"/>
  <c r="AN30" i="33"/>
  <c r="AN162" i="33" s="1"/>
  <c r="BD30" i="33"/>
  <c r="BE30" i="33"/>
  <c r="BG30" i="33"/>
  <c r="BF30" i="33"/>
  <c r="BJ22" i="30"/>
  <c r="BI22" i="30"/>
  <c r="BH22" i="30"/>
  <c r="BG22" i="30"/>
  <c r="BF22" i="30" s="1"/>
  <c r="AQ22" i="30"/>
  <c r="AP123" i="30"/>
  <c r="AN22" i="30"/>
  <c r="AC89" i="31"/>
  <c r="AD89" i="31" s="1"/>
  <c r="Y89" i="31"/>
  <c r="S90" i="31"/>
  <c r="E90" i="31" s="1"/>
  <c r="U57" i="36"/>
  <c r="O57" i="36"/>
  <c r="T57" i="36"/>
  <c r="X57" i="36" s="1"/>
  <c r="Q57" i="36"/>
  <c r="R57" i="36"/>
  <c r="P57" i="36"/>
  <c r="J57" i="36"/>
  <c r="AF57" i="36" s="1"/>
  <c r="AB57" i="36"/>
  <c r="BF53" i="32"/>
  <c r="BG53" i="32"/>
  <c r="BE53" i="32"/>
  <c r="BD53" i="32"/>
  <c r="BC53" i="32" s="1"/>
  <c r="AV53" i="32"/>
  <c r="AW53" i="32"/>
  <c r="AT53" i="32"/>
  <c r="AU53" i="32"/>
  <c r="BB53" i="32"/>
  <c r="BA53" i="32"/>
  <c r="AY53" i="32"/>
  <c r="AX53" i="32" s="1"/>
  <c r="AZ53" i="32"/>
  <c r="AQ63" i="35"/>
  <c r="AH63" i="35"/>
  <c r="AI63" i="35"/>
  <c r="AP63" i="35"/>
  <c r="AO63" i="35"/>
  <c r="AE63" i="35"/>
  <c r="AR63" i="35"/>
  <c r="AG63" i="35"/>
  <c r="Y63" i="35"/>
  <c r="C66" i="35"/>
  <c r="C67" i="35" s="1"/>
  <c r="C68" i="35" s="1"/>
  <c r="C69" i="35" s="1"/>
  <c r="C70" i="35" s="1"/>
  <c r="C71" i="35" s="1"/>
  <c r="C72" i="35" s="1"/>
  <c r="C73" i="35" s="1"/>
  <c r="C74" i="35" s="1"/>
  <c r="D65" i="35"/>
  <c r="AR29" i="35"/>
  <c r="AI29" i="35"/>
  <c r="AE29" i="35"/>
  <c r="AO29" i="35"/>
  <c r="AN29" i="35" s="1"/>
  <c r="AP29" i="35"/>
  <c r="AG29" i="35"/>
  <c r="AQ29" i="35"/>
  <c r="AH29" i="35"/>
  <c r="BD154" i="31"/>
  <c r="BC89" i="31"/>
  <c r="BC154" i="31" s="1"/>
  <c r="AD22" i="31"/>
  <c r="AC154" i="31"/>
  <c r="AR65" i="33"/>
  <c r="AI65" i="33"/>
  <c r="AE65" i="33"/>
  <c r="AO65" i="33"/>
  <c r="AG65" i="33"/>
  <c r="AH65" i="33"/>
  <c r="AP65" i="33"/>
  <c r="AQ65" i="33"/>
  <c r="AP61" i="35"/>
  <c r="AG61" i="35"/>
  <c r="AQ61" i="35"/>
  <c r="AH61" i="35"/>
  <c r="AR61" i="35"/>
  <c r="AI61" i="35"/>
  <c r="AE61" i="35"/>
  <c r="AO61" i="35"/>
  <c r="BG124" i="30"/>
  <c r="BF90" i="30"/>
  <c r="BF124" i="30" s="1"/>
  <c r="AE21" i="31"/>
  <c r="AI21" i="31"/>
  <c r="AI153" i="31" s="1"/>
  <c r="AR21" i="31"/>
  <c r="AR153" i="31" s="1"/>
  <c r="AO21" i="31"/>
  <c r="AG21" i="31"/>
  <c r="AP21" i="31"/>
  <c r="AP153" i="31" s="1"/>
  <c r="AH21" i="31"/>
  <c r="AQ21" i="31"/>
  <c r="AQ153" i="31" s="1"/>
  <c r="AD153" i="31"/>
  <c r="D33" i="35"/>
  <c r="D42" i="35" s="1"/>
  <c r="C34" i="35"/>
  <c r="C35" i="35" s="1"/>
  <c r="C36" i="35" s="1"/>
  <c r="C37" i="35" s="1"/>
  <c r="C38" i="35" s="1"/>
  <c r="C39" i="35" s="1"/>
  <c r="C40" i="35" s="1"/>
  <c r="C41" i="35" s="1"/>
  <c r="C42" i="35" s="1"/>
  <c r="S31" i="35"/>
  <c r="E31" i="35" s="1"/>
  <c r="AS19" i="31"/>
  <c r="AT151" i="31"/>
  <c r="AS29" i="33"/>
  <c r="AT161" i="33"/>
  <c r="AY174" i="33"/>
  <c r="AX144" i="33"/>
  <c r="AX174" i="33" s="1"/>
  <c r="D16" i="36"/>
  <c r="D83" i="30"/>
  <c r="AD23" i="36"/>
  <c r="AC124" i="36"/>
  <c r="D83" i="36"/>
  <c r="AC91" i="36" l="1"/>
  <c r="Y91" i="36"/>
  <c r="AF34" i="33"/>
  <c r="AB34" i="33"/>
  <c r="AF57" i="30"/>
  <c r="AB57" i="30"/>
  <c r="AF32" i="35"/>
  <c r="AB32" i="35"/>
  <c r="AF25" i="31"/>
  <c r="AB25" i="31"/>
  <c r="AT23" i="36"/>
  <c r="AT124" i="36" s="1"/>
  <c r="AR23" i="36"/>
  <c r="AR124" i="36" s="1"/>
  <c r="AP23" i="36"/>
  <c r="AE23" i="36"/>
  <c r="AD124" i="36"/>
  <c r="AI23" i="36"/>
  <c r="AG23" i="36"/>
  <c r="AS23" i="36"/>
  <c r="AS124" i="36" s="1"/>
  <c r="AH23" i="36"/>
  <c r="BF21" i="31"/>
  <c r="BG21" i="31"/>
  <c r="BD21" i="31"/>
  <c r="BC21" i="31" s="1"/>
  <c r="BE21" i="31"/>
  <c r="BB21" i="31"/>
  <c r="AY21" i="31"/>
  <c r="AZ21" i="31"/>
  <c r="BA21" i="31"/>
  <c r="AV21" i="31"/>
  <c r="AV153" i="31" s="1"/>
  <c r="AU21" i="31"/>
  <c r="AU153" i="31" s="1"/>
  <c r="AT21" i="31"/>
  <c r="AW21" i="31"/>
  <c r="AW153" i="31" s="1"/>
  <c r="AE153" i="31"/>
  <c r="AV61" i="35"/>
  <c r="AT61" i="35"/>
  <c r="AU61" i="35"/>
  <c r="AW61" i="35"/>
  <c r="BB65" i="33"/>
  <c r="AY65" i="33"/>
  <c r="BA65" i="33"/>
  <c r="AZ65" i="33"/>
  <c r="AT65" i="33"/>
  <c r="AW65" i="33"/>
  <c r="AU65" i="33"/>
  <c r="AV65" i="33"/>
  <c r="AO22" i="31"/>
  <c r="AG22" i="31"/>
  <c r="AE22" i="31"/>
  <c r="AR22" i="31"/>
  <c r="AR154" i="31" s="1"/>
  <c r="AD154" i="31"/>
  <c r="AH22" i="31"/>
  <c r="AP22" i="31"/>
  <c r="AP154" i="31" s="1"/>
  <c r="AQ22" i="31"/>
  <c r="AQ154" i="31" s="1"/>
  <c r="AI22" i="31"/>
  <c r="BF29" i="35"/>
  <c r="BG29" i="35"/>
  <c r="BD29" i="35"/>
  <c r="BC29" i="35" s="1"/>
  <c r="BE29" i="35"/>
  <c r="BB29" i="35"/>
  <c r="BA29" i="35"/>
  <c r="AZ29" i="35"/>
  <c r="AY29" i="35"/>
  <c r="BA63" i="35"/>
  <c r="AZ63" i="35"/>
  <c r="BB63" i="35"/>
  <c r="AY63" i="35"/>
  <c r="AX63" i="35" s="1"/>
  <c r="AW63" i="35"/>
  <c r="AV63" i="35"/>
  <c r="AT63" i="35"/>
  <c r="AU63" i="35"/>
  <c r="BE63" i="35"/>
  <c r="BF63" i="35"/>
  <c r="BG63" i="35"/>
  <c r="BD63" i="35"/>
  <c r="BC63" i="35" s="1"/>
  <c r="S57" i="36"/>
  <c r="E57" i="36" s="1"/>
  <c r="AC90" i="31"/>
  <c r="AD90" i="31" s="1"/>
  <c r="Y90" i="31"/>
  <c r="AE89" i="31"/>
  <c r="AI89" i="31"/>
  <c r="AR89" i="31"/>
  <c r="AO89" i="31"/>
  <c r="AG89" i="31"/>
  <c r="AH89" i="31"/>
  <c r="AP89" i="31"/>
  <c r="AQ89" i="31"/>
  <c r="BC30" i="33"/>
  <c r="X26" i="30"/>
  <c r="J26" i="30" s="1"/>
  <c r="AC165" i="33"/>
  <c r="AD100" i="33"/>
  <c r="Y100" i="33"/>
  <c r="T165" i="33"/>
  <c r="X100" i="33"/>
  <c r="J100" i="33" s="1"/>
  <c r="J55" i="37"/>
  <c r="R55" i="37"/>
  <c r="D97" i="37"/>
  <c r="R97" i="37" s="1"/>
  <c r="K55" i="37"/>
  <c r="M55" i="37"/>
  <c r="L55" i="37"/>
  <c r="C70" i="37"/>
  <c r="D69" i="37"/>
  <c r="AC56" i="30"/>
  <c r="AD56" i="30" s="1"/>
  <c r="Y56" i="30"/>
  <c r="S91" i="31"/>
  <c r="E91" i="31" s="1"/>
  <c r="BG123" i="36"/>
  <c r="BF89" i="36"/>
  <c r="BF123" i="36" s="1"/>
  <c r="BA21" i="36"/>
  <c r="BC88" i="31"/>
  <c r="BC153" i="31" s="1"/>
  <c r="BD153" i="31"/>
  <c r="AR89" i="36"/>
  <c r="AG89" i="36"/>
  <c r="AP89" i="36"/>
  <c r="AS89" i="36"/>
  <c r="AT89" i="36"/>
  <c r="AI89" i="36"/>
  <c r="AE89" i="36"/>
  <c r="AH89" i="36"/>
  <c r="BC145" i="33"/>
  <c r="BC175" i="33" s="1"/>
  <c r="BD175" i="33"/>
  <c r="BC54" i="30"/>
  <c r="BB54" i="30"/>
  <c r="BE54" i="30"/>
  <c r="BD54" i="30"/>
  <c r="AW54" i="30"/>
  <c r="AX54" i="30"/>
  <c r="AY54" i="30"/>
  <c r="AZ54" i="30"/>
  <c r="AW121" i="36"/>
  <c r="AU20" i="36"/>
  <c r="AF90" i="36"/>
  <c r="AB90" i="36"/>
  <c r="S25" i="36"/>
  <c r="E25" i="36" s="1"/>
  <c r="X25" i="36"/>
  <c r="J25" i="36" s="1"/>
  <c r="AZ31" i="34"/>
  <c r="BE31" i="34"/>
  <c r="BA31" i="34"/>
  <c r="BF31" i="34"/>
  <c r="D46" i="34"/>
  <c r="D43" i="34"/>
  <c r="AE33" i="34"/>
  <c r="AP33" i="34"/>
  <c r="AO33" i="34"/>
  <c r="AQ33" i="34"/>
  <c r="AI33" i="34"/>
  <c r="AI23" i="34" s="1"/>
  <c r="AR33" i="34"/>
  <c r="AG33" i="34"/>
  <c r="AH33" i="34"/>
  <c r="AC99" i="33"/>
  <c r="AD99" i="33" s="1"/>
  <c r="Y99" i="33"/>
  <c r="T35" i="33"/>
  <c r="P35" i="33"/>
  <c r="Q35" i="33"/>
  <c r="O35" i="33"/>
  <c r="S35" i="33" s="1"/>
  <c r="R35" i="33"/>
  <c r="W35" i="33"/>
  <c r="E35" i="33"/>
  <c r="V35" i="33"/>
  <c r="U35" i="33"/>
  <c r="Y35" i="33"/>
  <c r="AY29" i="34"/>
  <c r="AS29" i="34"/>
  <c r="BD29" i="34"/>
  <c r="BA29" i="34"/>
  <c r="BF29" i="34"/>
  <c r="AS60" i="35"/>
  <c r="BC60" i="35"/>
  <c r="BC20" i="31"/>
  <c r="BF88" i="36"/>
  <c r="BF122" i="36" s="1"/>
  <c r="BG122" i="36"/>
  <c r="AD163" i="33"/>
  <c r="AG31" i="33"/>
  <c r="AO31" i="33"/>
  <c r="AR31" i="33"/>
  <c r="AR163" i="33" s="1"/>
  <c r="AI31" i="33"/>
  <c r="AH31" i="33"/>
  <c r="AQ31" i="33"/>
  <c r="AQ163" i="33" s="1"/>
  <c r="AP31" i="33"/>
  <c r="AP163" i="33" s="1"/>
  <c r="AE31" i="33"/>
  <c r="E156" i="31"/>
  <c r="AC24" i="31"/>
  <c r="AD24" i="31" s="1"/>
  <c r="Y24" i="31"/>
  <c r="S64" i="35"/>
  <c r="E64" i="35" s="1"/>
  <c r="AF63" i="35"/>
  <c r="AB63" i="35"/>
  <c r="T125" i="36"/>
  <c r="X91" i="36"/>
  <c r="J91" i="36" s="1"/>
  <c r="V58" i="36"/>
  <c r="R58" i="36"/>
  <c r="W58" i="36"/>
  <c r="U58" i="36"/>
  <c r="T58" i="36"/>
  <c r="X58" i="36" s="1"/>
  <c r="J58" i="36" s="1"/>
  <c r="P58" i="36"/>
  <c r="O58" i="36"/>
  <c r="S58" i="36" s="1"/>
  <c r="Q58" i="36"/>
  <c r="E58" i="36"/>
  <c r="AC58" i="36" s="1"/>
  <c r="AD58" i="36" s="1"/>
  <c r="AU22" i="30"/>
  <c r="AW123" i="30"/>
  <c r="AX30" i="33"/>
  <c r="E126" i="30"/>
  <c r="AC25" i="30"/>
  <c r="AD25" i="30" s="1"/>
  <c r="Y25" i="30"/>
  <c r="BG54" i="36"/>
  <c r="BH54" i="36"/>
  <c r="BI54" i="36"/>
  <c r="BJ54" i="36"/>
  <c r="BC54" i="36"/>
  <c r="BE54" i="36"/>
  <c r="BB54" i="36"/>
  <c r="BD54" i="36"/>
  <c r="BG123" i="30"/>
  <c r="BF89" i="30"/>
  <c r="BF123" i="30" s="1"/>
  <c r="BB123" i="30"/>
  <c r="BA89" i="30"/>
  <c r="BA123" i="30" s="1"/>
  <c r="N54" i="37"/>
  <c r="J96" i="37"/>
  <c r="U58" i="32"/>
  <c r="O58" i="32"/>
  <c r="P58" i="32"/>
  <c r="R58" i="32"/>
  <c r="W58" i="32"/>
  <c r="T58" i="32"/>
  <c r="Q58" i="32"/>
  <c r="V58" i="32"/>
  <c r="AW63" i="33"/>
  <c r="AT63" i="33"/>
  <c r="AV63" i="33"/>
  <c r="AU63" i="33"/>
  <c r="BE63" i="33"/>
  <c r="BD63" i="33"/>
  <c r="BG63" i="33"/>
  <c r="BF63" i="33"/>
  <c r="AD23" i="31"/>
  <c r="AC155" i="31"/>
  <c r="AN30" i="34"/>
  <c r="BF21" i="30"/>
  <c r="AN122" i="30"/>
  <c r="AO21" i="30"/>
  <c r="J125" i="30"/>
  <c r="AF91" i="30"/>
  <c r="AB91" i="30"/>
  <c r="AX88" i="31"/>
  <c r="AX153" i="31" s="1"/>
  <c r="AY153" i="31"/>
  <c r="AP64" i="33"/>
  <c r="AG64" i="33"/>
  <c r="AQ64" i="33"/>
  <c r="AH64" i="33"/>
  <c r="AI64" i="33"/>
  <c r="AO64" i="33"/>
  <c r="AN64" i="33" s="1"/>
  <c r="AR64" i="33"/>
  <c r="AE64" i="33"/>
  <c r="AC164" i="33"/>
  <c r="AD32" i="33"/>
  <c r="AP55" i="30"/>
  <c r="AR55" i="30"/>
  <c r="AT55" i="30"/>
  <c r="AE55" i="30"/>
  <c r="AS55" i="30"/>
  <c r="AG55" i="30"/>
  <c r="AH55" i="30"/>
  <c r="AI55" i="30"/>
  <c r="AO20" i="36"/>
  <c r="AN121" i="36"/>
  <c r="BF20" i="36"/>
  <c r="E125" i="36"/>
  <c r="AC24" i="36"/>
  <c r="AD24" i="36" s="1"/>
  <c r="Y24" i="36"/>
  <c r="D93" i="36"/>
  <c r="Y16" i="30"/>
  <c r="AO30" i="35"/>
  <c r="AR30" i="35"/>
  <c r="AI30" i="35"/>
  <c r="AE30" i="35"/>
  <c r="AQ30" i="35"/>
  <c r="AH30" i="35"/>
  <c r="AP30" i="35"/>
  <c r="AG30" i="35"/>
  <c r="D157" i="33"/>
  <c r="D44" i="33"/>
  <c r="AC56" i="32"/>
  <c r="AD56" i="32" s="1"/>
  <c r="Y56" i="32"/>
  <c r="AN54" i="32"/>
  <c r="AD123" i="36"/>
  <c r="AR22" i="36"/>
  <c r="AR123" i="36" s="1"/>
  <c r="AE22" i="36"/>
  <c r="AG22" i="36"/>
  <c r="AS22" i="36"/>
  <c r="AS123" i="36" s="1"/>
  <c r="AH22" i="36"/>
  <c r="AT22" i="36"/>
  <c r="AT123" i="36" s="1"/>
  <c r="AP22" i="36"/>
  <c r="AI22" i="36"/>
  <c r="D35" i="31"/>
  <c r="D148" i="31"/>
  <c r="D93" i="31"/>
  <c r="C129" i="31"/>
  <c r="D117" i="36"/>
  <c r="D35" i="36"/>
  <c r="D102" i="30"/>
  <c r="D117" i="30"/>
  <c r="D136" i="30" s="1"/>
  <c r="AC31" i="35"/>
  <c r="AD31" i="35" s="1"/>
  <c r="Y31" i="35"/>
  <c r="V33" i="35"/>
  <c r="R33" i="35"/>
  <c r="W33" i="35"/>
  <c r="Q33" i="35"/>
  <c r="T33" i="35"/>
  <c r="P33" i="35"/>
  <c r="U33" i="35"/>
  <c r="O33" i="35"/>
  <c r="S33" i="35" s="1"/>
  <c r="E33" i="35" s="1"/>
  <c r="AN21" i="31"/>
  <c r="AN153" i="31" s="1"/>
  <c r="AO153" i="31"/>
  <c r="AN61" i="35"/>
  <c r="BF61" i="35"/>
  <c r="BE61" i="35"/>
  <c r="BD61" i="35"/>
  <c r="BG61" i="35"/>
  <c r="BB61" i="35"/>
  <c r="BA61" i="35"/>
  <c r="AZ61" i="35"/>
  <c r="AY61" i="35"/>
  <c r="AX61" i="35" s="1"/>
  <c r="BF65" i="33"/>
  <c r="BG65" i="33"/>
  <c r="BE65" i="33"/>
  <c r="BD65" i="33"/>
  <c r="BC65" i="33" s="1"/>
  <c r="AN65" i="33"/>
  <c r="AV29" i="35"/>
  <c r="AW29" i="35"/>
  <c r="AT29" i="35"/>
  <c r="AS29" i="35" s="1"/>
  <c r="AU29" i="35"/>
  <c r="V65" i="35"/>
  <c r="R65" i="35"/>
  <c r="U65" i="35"/>
  <c r="O65" i="35"/>
  <c r="W65" i="35"/>
  <c r="P65" i="35"/>
  <c r="T65" i="35"/>
  <c r="X65" i="35" s="1"/>
  <c r="J65" i="35" s="1"/>
  <c r="Q65" i="35"/>
  <c r="AN63" i="35"/>
  <c r="AS53" i="32"/>
  <c r="AO22" i="30"/>
  <c r="AN123" i="30"/>
  <c r="S92" i="30"/>
  <c r="E92" i="30" s="1"/>
  <c r="X92" i="30"/>
  <c r="J92" i="30" s="1"/>
  <c r="T126" i="30"/>
  <c r="S26" i="30"/>
  <c r="E26" i="30" s="1"/>
  <c r="AS90" i="30"/>
  <c r="AH90" i="30"/>
  <c r="AI90" i="30"/>
  <c r="AR90" i="30"/>
  <c r="AP90" i="30"/>
  <c r="AT90" i="30"/>
  <c r="AE90" i="30"/>
  <c r="AG90" i="30"/>
  <c r="C57" i="37"/>
  <c r="D56" i="37"/>
  <c r="S57" i="32"/>
  <c r="E57" i="32" s="1"/>
  <c r="AB57" i="32"/>
  <c r="D74" i="35"/>
  <c r="AF56" i="30"/>
  <c r="AB56" i="30"/>
  <c r="S57" i="30"/>
  <c r="E57" i="30" s="1"/>
  <c r="AS55" i="36"/>
  <c r="AH55" i="36"/>
  <c r="AI55" i="36"/>
  <c r="AR55" i="36"/>
  <c r="AP55" i="36"/>
  <c r="AT55" i="36"/>
  <c r="AE55" i="36"/>
  <c r="AG55" i="36"/>
  <c r="D102" i="31"/>
  <c r="X91" i="31"/>
  <c r="J91" i="31" s="1"/>
  <c r="T156" i="31"/>
  <c r="AW122" i="30"/>
  <c r="AU21" i="30"/>
  <c r="BA21" i="30"/>
  <c r="AC91" i="30"/>
  <c r="Y91" i="30"/>
  <c r="AB66" i="33"/>
  <c r="S66" i="33"/>
  <c r="E66" i="33" s="1"/>
  <c r="AX145" i="33"/>
  <c r="AX175" i="33" s="1"/>
  <c r="AY175" i="33"/>
  <c r="BG54" i="30"/>
  <c r="BH54" i="30"/>
  <c r="BI54" i="30"/>
  <c r="BJ54" i="30"/>
  <c r="AN54" i="30"/>
  <c r="AC90" i="36"/>
  <c r="AD90" i="36" s="1"/>
  <c r="Y90" i="36"/>
  <c r="Y124" i="36" s="1"/>
  <c r="AF56" i="36"/>
  <c r="AB56" i="36"/>
  <c r="AY31" i="34"/>
  <c r="BD31" i="34"/>
  <c r="AS31" i="34"/>
  <c r="BB31" i="34"/>
  <c r="BG31" i="34"/>
  <c r="Q34" i="34"/>
  <c r="U34" i="34"/>
  <c r="O34" i="34"/>
  <c r="W34" i="34"/>
  <c r="T34" i="34"/>
  <c r="V34" i="34"/>
  <c r="P34" i="34"/>
  <c r="R34" i="34"/>
  <c r="AD124" i="30"/>
  <c r="AG23" i="30"/>
  <c r="AS23" i="30"/>
  <c r="AS124" i="30" s="1"/>
  <c r="AP23" i="30"/>
  <c r="AH23" i="30"/>
  <c r="AT23" i="30"/>
  <c r="AT124" i="30" s="1"/>
  <c r="AR23" i="30"/>
  <c r="AR124" i="30" s="1"/>
  <c r="AI23" i="30"/>
  <c r="AE23" i="30"/>
  <c r="O101" i="33"/>
  <c r="R101" i="33"/>
  <c r="Q101" i="33"/>
  <c r="P101" i="33"/>
  <c r="U101" i="33"/>
  <c r="U166" i="33" s="1"/>
  <c r="T101" i="33"/>
  <c r="C138" i="33"/>
  <c r="D102" i="33"/>
  <c r="E165" i="33"/>
  <c r="AC33" i="33"/>
  <c r="AD33" i="33" s="1"/>
  <c r="Y33" i="33"/>
  <c r="Y165" i="33" s="1"/>
  <c r="AZ29" i="34"/>
  <c r="BE29" i="34"/>
  <c r="BB29" i="34"/>
  <c r="BG29" i="34"/>
  <c r="AX60" i="35"/>
  <c r="BA53" i="30"/>
  <c r="AU53" i="30"/>
  <c r="AX20" i="31"/>
  <c r="AS20" i="31"/>
  <c r="AT152" i="31"/>
  <c r="BB122" i="36"/>
  <c r="BA88" i="36"/>
  <c r="BA122" i="36" s="1"/>
  <c r="Y123" i="36"/>
  <c r="Q92" i="31"/>
  <c r="P92" i="31"/>
  <c r="T92" i="31"/>
  <c r="O92" i="31"/>
  <c r="S92" i="31" s="1"/>
  <c r="E92" i="31" s="1"/>
  <c r="R92" i="31"/>
  <c r="U92" i="31"/>
  <c r="U157" i="31" s="1"/>
  <c r="AG163" i="33"/>
  <c r="BA99" i="33"/>
  <c r="BA164" i="33" s="1"/>
  <c r="AZ99" i="33"/>
  <c r="AZ164" i="33" s="1"/>
  <c r="BB99" i="33"/>
  <c r="BB164" i="33" s="1"/>
  <c r="AY99" i="33"/>
  <c r="AH163" i="33"/>
  <c r="BG99" i="33"/>
  <c r="BG164" i="33" s="1"/>
  <c r="BF99" i="33"/>
  <c r="BF164" i="33" s="1"/>
  <c r="BE99" i="33"/>
  <c r="BE164" i="33" s="1"/>
  <c r="BD99" i="33"/>
  <c r="S32" i="35"/>
  <c r="E32" i="35" s="1"/>
  <c r="Y154" i="31"/>
  <c r="AF90" i="31"/>
  <c r="AB90" i="31"/>
  <c r="BA22" i="30"/>
  <c r="AS30" i="33"/>
  <c r="AT162" i="33"/>
  <c r="AF25" i="30"/>
  <c r="AB25" i="30"/>
  <c r="O93" i="30"/>
  <c r="R93" i="30"/>
  <c r="W93" i="30"/>
  <c r="W127" i="30" s="1"/>
  <c r="U93" i="30"/>
  <c r="U127" i="30" s="1"/>
  <c r="Q93" i="30"/>
  <c r="V93" i="30"/>
  <c r="V127" i="30" s="1"/>
  <c r="T93" i="30"/>
  <c r="P93" i="30"/>
  <c r="AY54" i="36"/>
  <c r="AX54" i="36"/>
  <c r="AW54" i="36"/>
  <c r="AU54" i="36" s="1"/>
  <c r="AZ54" i="36"/>
  <c r="D45" i="37"/>
  <c r="AO62" i="35"/>
  <c r="AP62" i="35"/>
  <c r="AR62" i="35"/>
  <c r="AE62" i="35"/>
  <c r="AQ62" i="35"/>
  <c r="AH62" i="35"/>
  <c r="AG62" i="35"/>
  <c r="AI62" i="35"/>
  <c r="AN63" i="33"/>
  <c r="AY63" i="33"/>
  <c r="AZ63" i="33"/>
  <c r="BA63" i="33"/>
  <c r="BB63" i="33"/>
  <c r="V58" i="30"/>
  <c r="R58" i="30"/>
  <c r="U58" i="30"/>
  <c r="W58" i="30"/>
  <c r="T58" i="30"/>
  <c r="Q58" i="30"/>
  <c r="P58" i="30"/>
  <c r="O58" i="30"/>
  <c r="Y155" i="31"/>
  <c r="AV30" i="34"/>
  <c r="AW30" i="34"/>
  <c r="AT30" i="34"/>
  <c r="AU30" i="34"/>
  <c r="BB123" i="36"/>
  <c r="BA89" i="36"/>
  <c r="BA123" i="36" s="1"/>
  <c r="AU21" i="36"/>
  <c r="AW122" i="36"/>
  <c r="AN122" i="36"/>
  <c r="AO21" i="36"/>
  <c r="BF21" i="36"/>
  <c r="AR24" i="30"/>
  <c r="AG24" i="30"/>
  <c r="AS24" i="30"/>
  <c r="AT24" i="30"/>
  <c r="AI24" i="30"/>
  <c r="AE24" i="30"/>
  <c r="AP24" i="30"/>
  <c r="AH24" i="30"/>
  <c r="BC62" i="33"/>
  <c r="BC28" i="34"/>
  <c r="AX28" i="34"/>
  <c r="U67" i="33"/>
  <c r="O67" i="33"/>
  <c r="R67" i="33"/>
  <c r="P67" i="33"/>
  <c r="W67" i="33"/>
  <c r="V67" i="33"/>
  <c r="Q67" i="33"/>
  <c r="T67" i="33"/>
  <c r="X67" i="33" s="1"/>
  <c r="J67" i="33" s="1"/>
  <c r="Y164" i="33"/>
  <c r="AR55" i="32"/>
  <c r="AI55" i="32"/>
  <c r="AE55" i="32"/>
  <c r="AO55" i="32"/>
  <c r="AG55" i="32"/>
  <c r="AH55" i="32"/>
  <c r="AP55" i="32"/>
  <c r="AQ55" i="32"/>
  <c r="BG98" i="33"/>
  <c r="BG163" i="33" s="1"/>
  <c r="BE98" i="33"/>
  <c r="BE163" i="33" s="1"/>
  <c r="BF98" i="33"/>
  <c r="BF163" i="33" s="1"/>
  <c r="BD98" i="33"/>
  <c r="AH162" i="33"/>
  <c r="BA98" i="33"/>
  <c r="BA163" i="33" s="1"/>
  <c r="AY98" i="33"/>
  <c r="AG162" i="33"/>
  <c r="BB98" i="33"/>
  <c r="BB163" i="33" s="1"/>
  <c r="AZ98" i="33"/>
  <c r="AZ163" i="33" s="1"/>
  <c r="AN97" i="33"/>
  <c r="BA20" i="36"/>
  <c r="U92" i="36"/>
  <c r="U126" i="36" s="1"/>
  <c r="Q92" i="36"/>
  <c r="T92" i="36"/>
  <c r="R92" i="36"/>
  <c r="O92" i="36"/>
  <c r="S92" i="36" s="1"/>
  <c r="E92" i="36" s="1"/>
  <c r="P92" i="36"/>
  <c r="T26" i="36"/>
  <c r="P26" i="36"/>
  <c r="U26" i="36"/>
  <c r="O26" i="36"/>
  <c r="V26" i="36"/>
  <c r="R26" i="36"/>
  <c r="W26" i="36"/>
  <c r="Q26" i="36"/>
  <c r="D127" i="36"/>
  <c r="Y124" i="30"/>
  <c r="AF99" i="33"/>
  <c r="AB99" i="33"/>
  <c r="D166" i="33"/>
  <c r="S34" i="33"/>
  <c r="E34" i="33" s="1"/>
  <c r="N95" i="37"/>
  <c r="E53" i="37"/>
  <c r="O53" i="37" s="1"/>
  <c r="O95" i="37" s="1"/>
  <c r="AU54" i="32"/>
  <c r="AT54" i="32"/>
  <c r="AV54" i="32"/>
  <c r="AW54" i="32"/>
  <c r="AY54" i="32"/>
  <c r="AZ54" i="32"/>
  <c r="BB54" i="32"/>
  <c r="BA54" i="32"/>
  <c r="BE54" i="32"/>
  <c r="BD54" i="32"/>
  <c r="BF54" i="32"/>
  <c r="BG54" i="32"/>
  <c r="S25" i="31"/>
  <c r="E25" i="31" s="1"/>
  <c r="D157" i="31"/>
  <c r="Q26" i="31"/>
  <c r="W26" i="31"/>
  <c r="T26" i="31"/>
  <c r="V26" i="31"/>
  <c r="D158" i="31"/>
  <c r="O26" i="31"/>
  <c r="P26" i="31"/>
  <c r="U26" i="31"/>
  <c r="R26" i="31"/>
  <c r="AP56" i="36"/>
  <c r="AR56" i="36"/>
  <c r="AT56" i="36"/>
  <c r="AE56" i="36"/>
  <c r="AS56" i="36"/>
  <c r="AH56" i="36"/>
  <c r="AG56" i="36"/>
  <c r="AI56" i="36"/>
  <c r="AF67" i="33" l="1"/>
  <c r="AB67" i="33"/>
  <c r="AC92" i="31"/>
  <c r="Y92" i="31"/>
  <c r="AF65" i="35"/>
  <c r="AB65" i="35"/>
  <c r="AF58" i="36"/>
  <c r="AB58" i="36"/>
  <c r="AC92" i="36"/>
  <c r="Y92" i="36"/>
  <c r="AC33" i="35"/>
  <c r="AD33" i="35" s="1"/>
  <c r="Y33" i="35"/>
  <c r="BH56" i="36"/>
  <c r="BG56" i="36"/>
  <c r="BJ56" i="36"/>
  <c r="BI56" i="36"/>
  <c r="AZ56" i="36"/>
  <c r="AW56" i="36"/>
  <c r="AY56" i="36"/>
  <c r="AX56" i="36"/>
  <c r="S26" i="31"/>
  <c r="E26" i="31" s="1"/>
  <c r="BC54" i="32"/>
  <c r="AS54" i="32"/>
  <c r="E166" i="33"/>
  <c r="AC34" i="33"/>
  <c r="AD34" i="33" s="1"/>
  <c r="Y34" i="33"/>
  <c r="S26" i="36"/>
  <c r="E26" i="36" s="1"/>
  <c r="AY163" i="33"/>
  <c r="AX98" i="33"/>
  <c r="AX163" i="33" s="1"/>
  <c r="BF55" i="32"/>
  <c r="BG55" i="32"/>
  <c r="BE55" i="32"/>
  <c r="BD55" i="32"/>
  <c r="BC55" i="32" s="1"/>
  <c r="AN55" i="32"/>
  <c r="BI24" i="30"/>
  <c r="BJ24" i="30"/>
  <c r="BG24" i="30"/>
  <c r="BH24" i="30"/>
  <c r="AW24" i="30"/>
  <c r="AX24" i="30"/>
  <c r="AY24" i="30"/>
  <c r="AZ24" i="30"/>
  <c r="BE24" i="30"/>
  <c r="BD24" i="30"/>
  <c r="BC24" i="30"/>
  <c r="BB24" i="30"/>
  <c r="BA24" i="30" s="1"/>
  <c r="AY30" i="34"/>
  <c r="AS30" i="34"/>
  <c r="BD30" i="34"/>
  <c r="BF30" i="34"/>
  <c r="BA30" i="34"/>
  <c r="AX63" i="33"/>
  <c r="BG62" i="35"/>
  <c r="BF62" i="35"/>
  <c r="BD62" i="35"/>
  <c r="BE62" i="35"/>
  <c r="AU62" i="35"/>
  <c r="AV62" i="35"/>
  <c r="AT62" i="35"/>
  <c r="AW62" i="35"/>
  <c r="D87" i="37"/>
  <c r="D57" i="37"/>
  <c r="X93" i="30"/>
  <c r="J93" i="30" s="1"/>
  <c r="T127" i="30"/>
  <c r="S93" i="30"/>
  <c r="E93" i="30" s="1"/>
  <c r="AC32" i="35"/>
  <c r="AD32" i="35" s="1"/>
  <c r="Y32" i="35"/>
  <c r="AY164" i="33"/>
  <c r="AX99" i="33"/>
  <c r="AX164" i="33" s="1"/>
  <c r="T157" i="31"/>
  <c r="X92" i="31"/>
  <c r="J92" i="31" s="1"/>
  <c r="R102" i="33"/>
  <c r="W102" i="33"/>
  <c r="W167" i="33" s="1"/>
  <c r="U102" i="33"/>
  <c r="U167" i="33" s="1"/>
  <c r="Q102" i="33"/>
  <c r="T102" i="33"/>
  <c r="O102" i="33"/>
  <c r="S102" i="33" s="1"/>
  <c r="E102" i="33" s="1"/>
  <c r="V102" i="33"/>
  <c r="V167" i="33" s="1"/>
  <c r="P102" i="33"/>
  <c r="D138" i="33"/>
  <c r="C139" i="33"/>
  <c r="S101" i="33"/>
  <c r="E101" i="33" s="1"/>
  <c r="AI124" i="30"/>
  <c r="AN23" i="30"/>
  <c r="AQ23" i="30"/>
  <c r="AP124" i="30"/>
  <c r="BC23" i="30"/>
  <c r="BB23" i="30"/>
  <c r="BE23" i="30"/>
  <c r="BD23" i="30"/>
  <c r="X34" i="34"/>
  <c r="J34" i="34" s="1"/>
  <c r="AX31" i="34"/>
  <c r="BC31" i="34"/>
  <c r="AS90" i="36"/>
  <c r="AH90" i="36"/>
  <c r="AG90" i="36"/>
  <c r="AI90" i="36"/>
  <c r="AP90" i="36"/>
  <c r="AR90" i="36"/>
  <c r="AT90" i="36"/>
  <c r="AE90" i="36"/>
  <c r="BF54" i="30"/>
  <c r="Y102" i="36"/>
  <c r="AD91" i="30"/>
  <c r="AC125" i="30"/>
  <c r="AX55" i="36"/>
  <c r="AW55" i="36"/>
  <c r="AZ55" i="36"/>
  <c r="AY55" i="36"/>
  <c r="AN55" i="36"/>
  <c r="AC57" i="32"/>
  <c r="AD57" i="32" s="1"/>
  <c r="Y57" i="32"/>
  <c r="Y48" i="32" s="1"/>
  <c r="AN90" i="30"/>
  <c r="D111" i="33"/>
  <c r="AC92" i="30"/>
  <c r="Y92" i="30"/>
  <c r="Y102" i="30" s="1"/>
  <c r="S65" i="35"/>
  <c r="E65" i="35" s="1"/>
  <c r="BC61" i="35"/>
  <c r="X33" i="35"/>
  <c r="J33" i="35" s="1"/>
  <c r="AO31" i="35"/>
  <c r="AR31" i="35"/>
  <c r="AI31" i="35"/>
  <c r="AE31" i="35"/>
  <c r="AH31" i="35"/>
  <c r="AG31" i="35"/>
  <c r="AQ31" i="35"/>
  <c r="AP31" i="35"/>
  <c r="D136" i="36"/>
  <c r="R93" i="31"/>
  <c r="V93" i="31"/>
  <c r="V158" i="31" s="1"/>
  <c r="Q93" i="31"/>
  <c r="W93" i="31"/>
  <c r="W158" i="31" s="1"/>
  <c r="T93" i="31"/>
  <c r="U93" i="31"/>
  <c r="U158" i="31" s="1"/>
  <c r="P93" i="31"/>
  <c r="O93" i="31"/>
  <c r="AP123" i="36"/>
  <c r="AN22" i="36"/>
  <c r="AQ22" i="36"/>
  <c r="BH22" i="36"/>
  <c r="BG22" i="36"/>
  <c r="BJ22" i="36"/>
  <c r="BI22" i="36"/>
  <c r="BB22" i="36"/>
  <c r="BE22" i="36"/>
  <c r="BD22" i="36"/>
  <c r="BC22" i="36"/>
  <c r="AP56" i="32"/>
  <c r="AE56" i="32"/>
  <c r="AO56" i="32"/>
  <c r="AI56" i="32"/>
  <c r="AQ56" i="32"/>
  <c r="AR56" i="32"/>
  <c r="AG56" i="32"/>
  <c r="AH56" i="32"/>
  <c r="AY30" i="35"/>
  <c r="AZ30" i="35"/>
  <c r="BA30" i="35"/>
  <c r="BB30" i="35"/>
  <c r="BE30" i="35"/>
  <c r="BD30" i="35"/>
  <c r="BG30" i="35"/>
  <c r="BF30" i="35"/>
  <c r="AW30" i="35"/>
  <c r="AV30" i="35"/>
  <c r="AU30" i="35"/>
  <c r="AT30" i="35"/>
  <c r="Y117" i="30"/>
  <c r="Y125" i="36"/>
  <c r="BB55" i="30"/>
  <c r="BC55" i="30"/>
  <c r="BD55" i="30"/>
  <c r="BE55" i="30"/>
  <c r="AZ55" i="30"/>
  <c r="AW55" i="30"/>
  <c r="AX55" i="30"/>
  <c r="AY55" i="30"/>
  <c r="Y125" i="30"/>
  <c r="AE23" i="31"/>
  <c r="AI23" i="31"/>
  <c r="AR23" i="31"/>
  <c r="AR155" i="31" s="1"/>
  <c r="AO23" i="31"/>
  <c r="AP23" i="31"/>
  <c r="AP155" i="31" s="1"/>
  <c r="AQ23" i="31"/>
  <c r="AQ155" i="31" s="1"/>
  <c r="AD155" i="31"/>
  <c r="AG23" i="31"/>
  <c r="AH23" i="31"/>
  <c r="X58" i="32"/>
  <c r="J58" i="32" s="1"/>
  <c r="N96" i="37"/>
  <c r="E54" i="37"/>
  <c r="O54" i="37" s="1"/>
  <c r="O96" i="37" s="1"/>
  <c r="BA54" i="36"/>
  <c r="BF54" i="36"/>
  <c r="Y126" i="30"/>
  <c r="Y58" i="36"/>
  <c r="J125" i="36"/>
  <c r="AF91" i="36"/>
  <c r="AB91" i="36"/>
  <c r="AC64" i="35"/>
  <c r="AD64" i="35" s="1"/>
  <c r="Y64" i="35"/>
  <c r="Y55" i="35" s="1"/>
  <c r="BE31" i="33"/>
  <c r="BD31" i="33"/>
  <c r="BG31" i="33"/>
  <c r="BF31" i="33"/>
  <c r="AY31" i="33"/>
  <c r="AZ31" i="33"/>
  <c r="BA31" i="33"/>
  <c r="BB31" i="33"/>
  <c r="BC29" i="34"/>
  <c r="AX29" i="34"/>
  <c r="D167" i="33"/>
  <c r="X35" i="33"/>
  <c r="J35" i="33" s="1"/>
  <c r="AR99" i="33"/>
  <c r="AI99" i="33"/>
  <c r="AE99" i="33"/>
  <c r="AO99" i="33"/>
  <c r="AG99" i="33"/>
  <c r="AH99" i="33"/>
  <c r="AP99" i="33"/>
  <c r="AQ99" i="33"/>
  <c r="AN33" i="34"/>
  <c r="AT33" i="34"/>
  <c r="AU33" i="34"/>
  <c r="AW33" i="34"/>
  <c r="AV33" i="34"/>
  <c r="E126" i="36"/>
  <c r="AC25" i="36"/>
  <c r="AD25" i="36" s="1"/>
  <c r="Y25" i="36"/>
  <c r="Y126" i="36" s="1"/>
  <c r="AU54" i="30"/>
  <c r="AN89" i="36"/>
  <c r="AC91" i="31"/>
  <c r="Y91" i="31"/>
  <c r="Y102" i="31" s="1"/>
  <c r="AP56" i="30"/>
  <c r="AT56" i="30"/>
  <c r="AE56" i="30"/>
  <c r="AG56" i="30"/>
  <c r="AS56" i="30"/>
  <c r="AI56" i="30"/>
  <c r="AH56" i="30"/>
  <c r="AR56" i="30"/>
  <c r="D70" i="37"/>
  <c r="C71" i="37"/>
  <c r="K97" i="37"/>
  <c r="K45" i="37"/>
  <c r="N55" i="37"/>
  <c r="J97" i="37"/>
  <c r="J45" i="37"/>
  <c r="J165" i="33"/>
  <c r="AF100" i="33"/>
  <c r="AB100" i="33"/>
  <c r="AF26" i="30"/>
  <c r="AB26" i="30"/>
  <c r="BE90" i="31"/>
  <c r="BE155" i="31" s="1"/>
  <c r="BD90" i="31"/>
  <c r="AH154" i="31"/>
  <c r="BG90" i="31"/>
  <c r="BG155" i="31" s="1"/>
  <c r="BF90" i="31"/>
  <c r="BF155" i="31" s="1"/>
  <c r="AN89" i="31"/>
  <c r="AC57" i="36"/>
  <c r="AD57" i="36" s="1"/>
  <c r="Y57" i="36"/>
  <c r="Y48" i="36" s="1"/>
  <c r="Y67" i="36" s="1"/>
  <c r="AS63" i="35"/>
  <c r="AX29" i="35"/>
  <c r="AI154" i="31"/>
  <c r="AW22" i="31"/>
  <c r="AW154" i="31" s="1"/>
  <c r="AV22" i="31"/>
  <c r="AV154" i="31" s="1"/>
  <c r="AU22" i="31"/>
  <c r="AU154" i="31" s="1"/>
  <c r="AE154" i="31"/>
  <c r="AT22" i="31"/>
  <c r="AN22" i="31"/>
  <c r="AN154" i="31" s="1"/>
  <c r="AO154" i="31"/>
  <c r="AS65" i="33"/>
  <c r="AX21" i="31"/>
  <c r="BG23" i="36"/>
  <c r="BF23" i="36" s="1"/>
  <c r="BH23" i="36"/>
  <c r="BJ23" i="36"/>
  <c r="BI23" i="36"/>
  <c r="BC23" i="36"/>
  <c r="BE23" i="36"/>
  <c r="BD23" i="36"/>
  <c r="BB23" i="36"/>
  <c r="AP124" i="36"/>
  <c r="AQ23" i="36"/>
  <c r="AN23" i="36"/>
  <c r="AD91" i="36"/>
  <c r="AC125" i="36"/>
  <c r="BB56" i="36"/>
  <c r="BC56" i="36"/>
  <c r="BD56" i="36"/>
  <c r="BE56" i="36"/>
  <c r="AN56" i="36"/>
  <c r="X26" i="31"/>
  <c r="J26" i="31" s="1"/>
  <c r="E157" i="31"/>
  <c r="AC25" i="31"/>
  <c r="AD25" i="31" s="1"/>
  <c r="Y25" i="31"/>
  <c r="AX54" i="32"/>
  <c r="X26" i="36"/>
  <c r="J26" i="36" s="1"/>
  <c r="X92" i="36"/>
  <c r="J92" i="36" s="1"/>
  <c r="T126" i="36"/>
  <c r="BC98" i="33"/>
  <c r="BC163" i="33" s="1"/>
  <c r="BD163" i="33"/>
  <c r="BB55" i="32"/>
  <c r="BA55" i="32"/>
  <c r="AY55" i="32"/>
  <c r="AZ55" i="32"/>
  <c r="AT55" i="32"/>
  <c r="AU55" i="32"/>
  <c r="AV55" i="32"/>
  <c r="AW55" i="32"/>
  <c r="S67" i="33"/>
  <c r="E67" i="33" s="1"/>
  <c r="AQ24" i="30"/>
  <c r="AN24" i="30"/>
  <c r="AO24" i="30" s="1"/>
  <c r="BE30" i="34"/>
  <c r="AZ30" i="34"/>
  <c r="BB30" i="34"/>
  <c r="BG30" i="34"/>
  <c r="S58" i="30"/>
  <c r="E58" i="30" s="1"/>
  <c r="X58" i="30"/>
  <c r="J58" i="30" s="1"/>
  <c r="BA62" i="35"/>
  <c r="BB62" i="35"/>
  <c r="AZ62" i="35"/>
  <c r="AY62" i="35"/>
  <c r="AX62" i="35" s="1"/>
  <c r="AN62" i="35"/>
  <c r="BC99" i="33"/>
  <c r="BC164" i="33" s="1"/>
  <c r="BD164" i="33"/>
  <c r="AR33" i="33"/>
  <c r="AI33" i="33"/>
  <c r="AE33" i="33"/>
  <c r="AO33" i="33"/>
  <c r="AG33" i="33"/>
  <c r="AH33" i="33"/>
  <c r="AP33" i="33"/>
  <c r="AQ33" i="33"/>
  <c r="T166" i="33"/>
  <c r="X101" i="33"/>
  <c r="J101" i="33" s="1"/>
  <c r="AY23" i="30"/>
  <c r="AY124" i="30" s="1"/>
  <c r="AW23" i="30"/>
  <c r="AE124" i="30"/>
  <c r="AZ23" i="30"/>
  <c r="AZ124" i="30" s="1"/>
  <c r="AX23" i="30"/>
  <c r="AX124" i="30" s="1"/>
  <c r="BG23" i="30"/>
  <c r="BH23" i="30"/>
  <c r="BI23" i="30"/>
  <c r="BJ23" i="30"/>
  <c r="S34" i="34"/>
  <c r="E34" i="34" s="1"/>
  <c r="AC34" i="34" s="1"/>
  <c r="AD34" i="34" s="1"/>
  <c r="AC66" i="33"/>
  <c r="AD66" i="33" s="1"/>
  <c r="Y66" i="33"/>
  <c r="Y57" i="33" s="1"/>
  <c r="J156" i="31"/>
  <c r="AF91" i="31"/>
  <c r="AB91" i="31"/>
  <c r="BB55" i="36"/>
  <c r="BE55" i="36"/>
  <c r="BD55" i="36"/>
  <c r="BC55" i="36"/>
  <c r="BH55" i="36"/>
  <c r="BI55" i="36"/>
  <c r="BJ55" i="36"/>
  <c r="BG55" i="36"/>
  <c r="BF55" i="36" s="1"/>
  <c r="AC57" i="30"/>
  <c r="AD57" i="30" s="1"/>
  <c r="Y57" i="30"/>
  <c r="Y48" i="30" s="1"/>
  <c r="D98" i="37"/>
  <c r="M56" i="37"/>
  <c r="M98" i="37" s="1"/>
  <c r="L56" i="37"/>
  <c r="L98" i="37" s="1"/>
  <c r="J56" i="37"/>
  <c r="K56" i="37"/>
  <c r="K98" i="37" s="1"/>
  <c r="BE91" i="30"/>
  <c r="BE125" i="30" s="1"/>
  <c r="BC91" i="30"/>
  <c r="BC125" i="30" s="1"/>
  <c r="BD91" i="30"/>
  <c r="BD125" i="30" s="1"/>
  <c r="BB91" i="30"/>
  <c r="AG124" i="30"/>
  <c r="AH124" i="30"/>
  <c r="BJ91" i="30"/>
  <c r="BJ125" i="30" s="1"/>
  <c r="BH91" i="30"/>
  <c r="BH125" i="30" s="1"/>
  <c r="BI91" i="30"/>
  <c r="BI125" i="30" s="1"/>
  <c r="BG91" i="30"/>
  <c r="E127" i="30"/>
  <c r="AC26" i="30"/>
  <c r="AD26" i="30" s="1"/>
  <c r="Y26" i="30"/>
  <c r="J126" i="30"/>
  <c r="AF92" i="30"/>
  <c r="AB92" i="30"/>
  <c r="Y23" i="35"/>
  <c r="Y42" i="35" s="1"/>
  <c r="C130" i="31"/>
  <c r="D129" i="31"/>
  <c r="AI123" i="36"/>
  <c r="AZ22" i="36"/>
  <c r="AZ123" i="36" s="1"/>
  <c r="AX22" i="36"/>
  <c r="AX123" i="36" s="1"/>
  <c r="AY22" i="36"/>
  <c r="AY123" i="36" s="1"/>
  <c r="AW22" i="36"/>
  <c r="AE123" i="36"/>
  <c r="AN30" i="35"/>
  <c r="R93" i="36"/>
  <c r="Q93" i="36"/>
  <c r="W93" i="36"/>
  <c r="W127" i="36" s="1"/>
  <c r="U93" i="36"/>
  <c r="U127" i="36" s="1"/>
  <c r="V93" i="36"/>
  <c r="V127" i="36" s="1"/>
  <c r="T93" i="36"/>
  <c r="P93" i="36"/>
  <c r="O93" i="36"/>
  <c r="S93" i="36" s="1"/>
  <c r="E93" i="36" s="1"/>
  <c r="AR24" i="36"/>
  <c r="AI24" i="36"/>
  <c r="AE24" i="36"/>
  <c r="AH24" i="36"/>
  <c r="AT24" i="36"/>
  <c r="AP24" i="36"/>
  <c r="AG24" i="36"/>
  <c r="AS24" i="36"/>
  <c r="BH55" i="30"/>
  <c r="BG55" i="30"/>
  <c r="BJ55" i="30"/>
  <c r="BI55" i="30"/>
  <c r="AN55" i="30"/>
  <c r="AR32" i="33"/>
  <c r="AR164" i="33" s="1"/>
  <c r="AP32" i="33"/>
  <c r="AP164" i="33" s="1"/>
  <c r="AI32" i="33"/>
  <c r="AE32" i="33"/>
  <c r="AH32" i="33"/>
  <c r="AD164" i="33"/>
  <c r="AQ32" i="33"/>
  <c r="AQ164" i="33" s="1"/>
  <c r="AG32" i="33"/>
  <c r="AO32" i="33"/>
  <c r="AV64" i="33"/>
  <c r="AU64" i="33"/>
  <c r="AW64" i="33"/>
  <c r="AT64" i="33"/>
  <c r="BD64" i="33"/>
  <c r="BC64" i="33" s="1"/>
  <c r="BE64" i="33"/>
  <c r="BG64" i="33"/>
  <c r="BF64" i="33"/>
  <c r="AZ64" i="33"/>
  <c r="BA64" i="33"/>
  <c r="AY64" i="33"/>
  <c r="AX64" i="33" s="1"/>
  <c r="BB64" i="33"/>
  <c r="BC63" i="33"/>
  <c r="AS63" i="33"/>
  <c r="S58" i="32"/>
  <c r="E58" i="32" s="1"/>
  <c r="AS25" i="30"/>
  <c r="AT25" i="30"/>
  <c r="AI25" i="30"/>
  <c r="AI16" i="30" s="1"/>
  <c r="AE25" i="30"/>
  <c r="AP25" i="30"/>
  <c r="AH25" i="30"/>
  <c r="AR25" i="30"/>
  <c r="AG25" i="30"/>
  <c r="AP58" i="36"/>
  <c r="AR58" i="36"/>
  <c r="AT58" i="36"/>
  <c r="AH58" i="36"/>
  <c r="AI58" i="36"/>
  <c r="AS58" i="36"/>
  <c r="AG58" i="36"/>
  <c r="AE58" i="36"/>
  <c r="AE24" i="31"/>
  <c r="AI24" i="31"/>
  <c r="AR24" i="31"/>
  <c r="AO24" i="31"/>
  <c r="AP24" i="31"/>
  <c r="AQ24" i="31"/>
  <c r="AG24" i="31"/>
  <c r="AH24" i="31"/>
  <c r="AW31" i="33"/>
  <c r="AW163" i="33" s="1"/>
  <c r="AV31" i="33"/>
  <c r="AV163" i="33" s="1"/>
  <c r="AT31" i="33"/>
  <c r="AE163" i="33"/>
  <c r="AU31" i="33"/>
  <c r="AU163" i="33" s="1"/>
  <c r="AI163" i="33"/>
  <c r="AO163" i="33"/>
  <c r="AN31" i="33"/>
  <c r="AN163" i="33" s="1"/>
  <c r="E167" i="33"/>
  <c r="AC35" i="33"/>
  <c r="AD35" i="33" s="1"/>
  <c r="AF25" i="36"/>
  <c r="AB25" i="36"/>
  <c r="BA54" i="30"/>
  <c r="BJ90" i="36"/>
  <c r="BJ124" i="36" s="1"/>
  <c r="BH90" i="36"/>
  <c r="BH124" i="36" s="1"/>
  <c r="BG90" i="36"/>
  <c r="AH123" i="36"/>
  <c r="BI90" i="36"/>
  <c r="BI124" i="36" s="1"/>
  <c r="BD90" i="36"/>
  <c r="BD124" i="36" s="1"/>
  <c r="BB90" i="36"/>
  <c r="AG123" i="36"/>
  <c r="BC90" i="36"/>
  <c r="BC124" i="36" s="1"/>
  <c r="BE90" i="36"/>
  <c r="BE124" i="36" s="1"/>
  <c r="D99" i="37"/>
  <c r="J69" i="37"/>
  <c r="K69" i="37"/>
  <c r="L69" i="37"/>
  <c r="M69" i="37"/>
  <c r="L97" i="37"/>
  <c r="L45" i="37"/>
  <c r="M97" i="37"/>
  <c r="M45" i="37"/>
  <c r="AD165" i="33"/>
  <c r="AH100" i="33"/>
  <c r="AG100" i="33"/>
  <c r="AQ100" i="33"/>
  <c r="AQ165" i="33" s="1"/>
  <c r="AR100" i="33"/>
  <c r="AR165" i="33" s="1"/>
  <c r="AI100" i="33"/>
  <c r="AO100" i="33"/>
  <c r="AP100" i="33"/>
  <c r="AP165" i="33" s="1"/>
  <c r="AE100" i="33"/>
  <c r="AE165" i="33" s="1"/>
  <c r="AY90" i="31"/>
  <c r="AZ90" i="31"/>
  <c r="AZ155" i="31" s="1"/>
  <c r="AG154" i="31"/>
  <c r="BA90" i="31"/>
  <c r="BA155" i="31" s="1"/>
  <c r="BB90" i="31"/>
  <c r="BB155" i="31" s="1"/>
  <c r="AO90" i="31"/>
  <c r="AE90" i="31"/>
  <c r="AI90" i="31"/>
  <c r="AR90" i="31"/>
  <c r="AH90" i="31"/>
  <c r="AG90" i="31"/>
  <c r="AQ90" i="31"/>
  <c r="AP90" i="31"/>
  <c r="BE22" i="31"/>
  <c r="BF22" i="31"/>
  <c r="BG22" i="31"/>
  <c r="BD22" i="31"/>
  <c r="BC22" i="31" s="1"/>
  <c r="BA22" i="31"/>
  <c r="AZ22" i="31"/>
  <c r="AY22" i="31"/>
  <c r="BB22" i="31"/>
  <c r="AX65" i="33"/>
  <c r="AS61" i="35"/>
  <c r="AS21" i="31"/>
  <c r="AT153" i="31"/>
  <c r="AI124" i="36"/>
  <c r="AY23" i="36"/>
  <c r="AY124" i="36" s="1"/>
  <c r="AW23" i="36"/>
  <c r="AX23" i="36"/>
  <c r="AX124" i="36" s="1"/>
  <c r="AE124" i="36"/>
  <c r="AZ23" i="36"/>
  <c r="AZ124" i="36" s="1"/>
  <c r="D102" i="36"/>
  <c r="Y25" i="33"/>
  <c r="AC93" i="36" l="1"/>
  <c r="Y93" i="36"/>
  <c r="AC102" i="33"/>
  <c r="Y102" i="33"/>
  <c r="Y167" i="33" s="1"/>
  <c r="Y44" i="33"/>
  <c r="Y157" i="33"/>
  <c r="AY91" i="31"/>
  <c r="AZ91" i="31"/>
  <c r="AZ156" i="31" s="1"/>
  <c r="AG155" i="31"/>
  <c r="BB91" i="31"/>
  <c r="BB156" i="31" s="1"/>
  <c r="BA91" i="31"/>
  <c r="BA156" i="31" s="1"/>
  <c r="AY155" i="31"/>
  <c r="AX90" i="31"/>
  <c r="AX155" i="31" s="1"/>
  <c r="M57" i="37"/>
  <c r="M87" i="37"/>
  <c r="L99" i="37"/>
  <c r="BF90" i="36"/>
  <c r="BF124" i="36" s="1"/>
  <c r="BG124" i="36"/>
  <c r="BD24" i="31"/>
  <c r="BE24" i="31"/>
  <c r="BF24" i="31"/>
  <c r="BG24" i="31"/>
  <c r="AN24" i="31"/>
  <c r="AX58" i="36"/>
  <c r="AY58" i="36"/>
  <c r="AW58" i="36"/>
  <c r="AU58" i="36" s="1"/>
  <c r="AZ58" i="36"/>
  <c r="BJ25" i="30"/>
  <c r="BI25" i="30"/>
  <c r="BH25" i="30"/>
  <c r="BG25" i="30"/>
  <c r="AC58" i="32"/>
  <c r="AD58" i="32" s="1"/>
  <c r="Y58" i="32"/>
  <c r="Y67" i="32" s="1"/>
  <c r="BB32" i="33"/>
  <c r="BA32" i="33"/>
  <c r="AZ32" i="33"/>
  <c r="AY32" i="33"/>
  <c r="BC24" i="36"/>
  <c r="BB24" i="36"/>
  <c r="BE24" i="36"/>
  <c r="BD24" i="36"/>
  <c r="AY24" i="36"/>
  <c r="AZ24" i="36"/>
  <c r="AX24" i="36"/>
  <c r="AW24" i="36"/>
  <c r="AU24" i="36" s="1"/>
  <c r="AW123" i="36"/>
  <c r="AU22" i="36"/>
  <c r="J98" i="37"/>
  <c r="N56" i="37"/>
  <c r="AQ66" i="33"/>
  <c r="AH66" i="33"/>
  <c r="AG66" i="33"/>
  <c r="AI66" i="33"/>
  <c r="AI57" i="33" s="1"/>
  <c r="AE66" i="33"/>
  <c r="AO66" i="33"/>
  <c r="AR66" i="33"/>
  <c r="AP66" i="33"/>
  <c r="BB33" i="33"/>
  <c r="BA33" i="33"/>
  <c r="AY33" i="33"/>
  <c r="AZ33" i="33"/>
  <c r="AF26" i="36"/>
  <c r="AB26" i="36"/>
  <c r="AF26" i="31"/>
  <c r="AB26" i="31"/>
  <c r="AN124" i="36"/>
  <c r="AO23" i="36"/>
  <c r="BD56" i="30"/>
  <c r="BC56" i="30"/>
  <c r="BE56" i="30"/>
  <c r="BB56" i="30"/>
  <c r="BA56" i="30" s="1"/>
  <c r="BJ91" i="36"/>
  <c r="BJ125" i="36" s="1"/>
  <c r="BH91" i="36"/>
  <c r="BH125" i="36" s="1"/>
  <c r="BG91" i="36"/>
  <c r="AH124" i="36"/>
  <c r="BI91" i="36"/>
  <c r="BI125" i="36" s="1"/>
  <c r="Z34" i="34"/>
  <c r="AF34" i="34"/>
  <c r="AB34" i="34"/>
  <c r="Y34" i="34"/>
  <c r="Y43" i="34" s="1"/>
  <c r="AC101" i="33"/>
  <c r="Y101" i="33"/>
  <c r="Y111" i="33" s="1"/>
  <c r="T167" i="33"/>
  <c r="X102" i="33"/>
  <c r="J102" i="33" s="1"/>
  <c r="J157" i="31"/>
  <c r="AF92" i="31"/>
  <c r="AB92" i="31"/>
  <c r="AC93" i="30"/>
  <c r="Y93" i="30"/>
  <c r="Y127" i="30" s="1"/>
  <c r="Y136" i="30" s="1"/>
  <c r="J127" i="30"/>
  <c r="AF93" i="30"/>
  <c r="AB93" i="30"/>
  <c r="AS62" i="35"/>
  <c r="BC62" i="35"/>
  <c r="AU24" i="30"/>
  <c r="BF24" i="30"/>
  <c r="Y166" i="33"/>
  <c r="AU56" i="36"/>
  <c r="BF56" i="36"/>
  <c r="AC126" i="36"/>
  <c r="AD92" i="36"/>
  <c r="AH165" i="33"/>
  <c r="BG101" i="33"/>
  <c r="BG166" i="33" s="1"/>
  <c r="BE101" i="33"/>
  <c r="BE166" i="33" s="1"/>
  <c r="BD101" i="33"/>
  <c r="BF101" i="33"/>
  <c r="BF166" i="33" s="1"/>
  <c r="L57" i="37"/>
  <c r="L87" i="37"/>
  <c r="M99" i="37"/>
  <c r="N69" i="37"/>
  <c r="J99" i="37"/>
  <c r="BH58" i="36"/>
  <c r="BG58" i="36"/>
  <c r="BI58" i="36"/>
  <c r="BJ58" i="36"/>
  <c r="BD25" i="30"/>
  <c r="BE25" i="30"/>
  <c r="BB25" i="30"/>
  <c r="BC25" i="30"/>
  <c r="AX25" i="30"/>
  <c r="AW25" i="30"/>
  <c r="AZ25" i="30"/>
  <c r="AY25" i="30"/>
  <c r="AV32" i="33"/>
  <c r="AV164" i="33" s="1"/>
  <c r="AT32" i="33"/>
  <c r="AU32" i="33"/>
  <c r="AU164" i="33" s="1"/>
  <c r="AE164" i="33"/>
  <c r="AW32" i="33"/>
  <c r="AW164" i="33" s="1"/>
  <c r="X93" i="36"/>
  <c r="J93" i="36" s="1"/>
  <c r="T127" i="36"/>
  <c r="AT33" i="33"/>
  <c r="AU33" i="33"/>
  <c r="AW33" i="33"/>
  <c r="AV33" i="33"/>
  <c r="AF58" i="30"/>
  <c r="AB58" i="30"/>
  <c r="AH25" i="31"/>
  <c r="AQ25" i="31"/>
  <c r="AP25" i="31"/>
  <c r="AI25" i="31"/>
  <c r="AG25" i="31"/>
  <c r="AR25" i="31"/>
  <c r="AO25" i="31"/>
  <c r="AN25" i="31" s="1"/>
  <c r="AE25" i="31"/>
  <c r="AT57" i="36"/>
  <c r="AI57" i="36"/>
  <c r="AI48" i="36" s="1"/>
  <c r="AI67" i="36" s="1"/>
  <c r="AG57" i="36"/>
  <c r="AP57" i="36"/>
  <c r="AS57" i="36"/>
  <c r="AR57" i="36"/>
  <c r="AE57" i="36"/>
  <c r="AH57" i="36"/>
  <c r="BC90" i="31"/>
  <c r="BC155" i="31" s="1"/>
  <c r="BD155" i="31"/>
  <c r="K57" i="37"/>
  <c r="K87" i="37"/>
  <c r="C72" i="37"/>
  <c r="D71" i="37"/>
  <c r="BG33" i="34"/>
  <c r="BB33" i="34"/>
  <c r="BD33" i="34"/>
  <c r="AY33" i="34"/>
  <c r="AS33" i="34"/>
  <c r="AH164" i="33"/>
  <c r="BE100" i="33"/>
  <c r="BE165" i="33" s="1"/>
  <c r="BD100" i="33"/>
  <c r="BG100" i="33"/>
  <c r="BG165" i="33" s="1"/>
  <c r="BF100" i="33"/>
  <c r="BF165" i="33" s="1"/>
  <c r="AN99" i="33"/>
  <c r="AF35" i="33"/>
  <c r="AB35" i="33"/>
  <c r="AX31" i="33"/>
  <c r="AF58" i="32"/>
  <c r="AB58" i="32"/>
  <c r="AZ23" i="31"/>
  <c r="BA23" i="31"/>
  <c r="AY23" i="31"/>
  <c r="BB23" i="31"/>
  <c r="AN23" i="31"/>
  <c r="AN155" i="31" s="1"/>
  <c r="AO155" i="31"/>
  <c r="AI155" i="31"/>
  <c r="AI16" i="31"/>
  <c r="BA55" i="30"/>
  <c r="AX30" i="35"/>
  <c r="BB56" i="32"/>
  <c r="BA56" i="32"/>
  <c r="AZ56" i="32"/>
  <c r="AY56" i="32"/>
  <c r="AN56" i="32"/>
  <c r="BA22" i="36"/>
  <c r="AO22" i="36"/>
  <c r="AN123" i="36"/>
  <c r="T158" i="31"/>
  <c r="X93" i="31"/>
  <c r="J93" i="31" s="1"/>
  <c r="BG31" i="35"/>
  <c r="BF31" i="35"/>
  <c r="BD31" i="35"/>
  <c r="BC31" i="35" s="1"/>
  <c r="BE31" i="35"/>
  <c r="AN31" i="35"/>
  <c r="AQ57" i="32"/>
  <c r="AH57" i="32"/>
  <c r="AP57" i="32"/>
  <c r="AG57" i="32"/>
  <c r="AR57" i="32"/>
  <c r="AE57" i="32"/>
  <c r="AO57" i="32"/>
  <c r="AN57" i="32" s="1"/>
  <c r="AI57" i="32"/>
  <c r="AI48" i="32" s="1"/>
  <c r="AU55" i="36"/>
  <c r="AU23" i="36"/>
  <c r="AW124" i="36"/>
  <c r="AX22" i="31"/>
  <c r="BE91" i="31"/>
  <c r="BE156" i="31" s="1"/>
  <c r="BF91" i="31"/>
  <c r="BF156" i="31" s="1"/>
  <c r="BD91" i="31"/>
  <c r="AH155" i="31"/>
  <c r="BG91" i="31"/>
  <c r="BG156" i="31" s="1"/>
  <c r="AN90" i="31"/>
  <c r="AN100" i="33"/>
  <c r="AN165" i="33" s="1"/>
  <c r="AO165" i="33"/>
  <c r="AG165" i="33"/>
  <c r="AZ101" i="33"/>
  <c r="AZ166" i="33" s="1"/>
  <c r="AY101" i="33"/>
  <c r="BB101" i="33"/>
  <c r="BB166" i="33" s="1"/>
  <c r="BA101" i="33"/>
  <c r="BA166" i="33" s="1"/>
  <c r="K99" i="37"/>
  <c r="BA90" i="36"/>
  <c r="BA124" i="36" s="1"/>
  <c r="BB124" i="36"/>
  <c r="AQ35" i="33"/>
  <c r="AH35" i="33"/>
  <c r="AI35" i="33"/>
  <c r="AP35" i="33"/>
  <c r="AO35" i="33"/>
  <c r="AE35" i="33"/>
  <c r="AR35" i="33"/>
  <c r="AG35" i="33"/>
  <c r="AT163" i="33"/>
  <c r="AS31" i="33"/>
  <c r="AZ24" i="31"/>
  <c r="BA24" i="31"/>
  <c r="BB24" i="31"/>
  <c r="AY24" i="31"/>
  <c r="AT24" i="31"/>
  <c r="AW24" i="31"/>
  <c r="AU24" i="31"/>
  <c r="AV24" i="31"/>
  <c r="BB58" i="36"/>
  <c r="BC58" i="36"/>
  <c r="BE58" i="36"/>
  <c r="BD58" i="36"/>
  <c r="AN58" i="36"/>
  <c r="AQ25" i="30"/>
  <c r="AN25" i="30"/>
  <c r="AO25" i="30" s="1"/>
  <c r="AS64" i="33"/>
  <c r="AO164" i="33"/>
  <c r="AN32" i="33"/>
  <c r="AN164" i="33" s="1"/>
  <c r="BF32" i="33"/>
  <c r="BG32" i="33"/>
  <c r="BD32" i="33"/>
  <c r="BE32" i="33"/>
  <c r="AI164" i="33"/>
  <c r="BF55" i="30"/>
  <c r="AN24" i="36"/>
  <c r="AO24" i="36" s="1"/>
  <c r="AQ24" i="36"/>
  <c r="BI24" i="36"/>
  <c r="BJ24" i="36"/>
  <c r="BH24" i="36"/>
  <c r="BG24" i="36"/>
  <c r="BF24" i="36" s="1"/>
  <c r="O129" i="31"/>
  <c r="S129" i="31" s="1"/>
  <c r="E129" i="31" s="1"/>
  <c r="D159" i="31"/>
  <c r="D130" i="31"/>
  <c r="C131" i="31"/>
  <c r="AT26" i="30"/>
  <c r="AI26" i="30"/>
  <c r="AE26" i="30"/>
  <c r="AP26" i="30"/>
  <c r="AH26" i="30"/>
  <c r="AR26" i="30"/>
  <c r="AG26" i="30"/>
  <c r="AS26" i="30"/>
  <c r="BF91" i="30"/>
  <c r="BF125" i="30" s="1"/>
  <c r="BG125" i="30"/>
  <c r="BB125" i="30"/>
  <c r="BA91" i="30"/>
  <c r="BA125" i="30" s="1"/>
  <c r="AR57" i="30"/>
  <c r="AE57" i="30"/>
  <c r="AP57" i="30"/>
  <c r="AI57" i="30"/>
  <c r="AI48" i="30" s="1"/>
  <c r="AS57" i="30"/>
  <c r="AT57" i="30"/>
  <c r="AG57" i="30"/>
  <c r="AH57" i="30"/>
  <c r="BA55" i="36"/>
  <c r="AE34" i="34"/>
  <c r="AP34" i="34"/>
  <c r="AQ34" i="34"/>
  <c r="AR34" i="34"/>
  <c r="AO34" i="34"/>
  <c r="AN34" i="34" s="1"/>
  <c r="AG34" i="34"/>
  <c r="AH34" i="34"/>
  <c r="AI34" i="34"/>
  <c r="AI43" i="34" s="1"/>
  <c r="BF23" i="30"/>
  <c r="AU23" i="30"/>
  <c r="AW124" i="30"/>
  <c r="J166" i="33"/>
  <c r="AF101" i="33"/>
  <c r="AB101" i="33"/>
  <c r="BF33" i="33"/>
  <c r="BG33" i="33"/>
  <c r="BE33" i="33"/>
  <c r="BD33" i="33"/>
  <c r="AN33" i="33"/>
  <c r="AI165" i="33"/>
  <c r="AC58" i="30"/>
  <c r="AD58" i="30" s="1"/>
  <c r="Y58" i="30"/>
  <c r="Y67" i="30" s="1"/>
  <c r="AC67" i="33"/>
  <c r="AD67" i="33" s="1"/>
  <c r="Y67" i="33"/>
  <c r="Y76" i="33" s="1"/>
  <c r="AS55" i="32"/>
  <c r="AX55" i="32"/>
  <c r="J126" i="36"/>
  <c r="AF92" i="36"/>
  <c r="AB92" i="36"/>
  <c r="Y157" i="31"/>
  <c r="Y16" i="31"/>
  <c r="BA56" i="36"/>
  <c r="AS91" i="36"/>
  <c r="AS125" i="36" s="1"/>
  <c r="AP91" i="36"/>
  <c r="AR91" i="36"/>
  <c r="AR125" i="36" s="1"/>
  <c r="AG91" i="36"/>
  <c r="AE91" i="36"/>
  <c r="AE125" i="36" s="1"/>
  <c r="AD125" i="36"/>
  <c r="AH91" i="36"/>
  <c r="AT91" i="36"/>
  <c r="AT125" i="36" s="1"/>
  <c r="AI91" i="36"/>
  <c r="AI125" i="36" s="1"/>
  <c r="BA23" i="36"/>
  <c r="AS22" i="31"/>
  <c r="AT154" i="31"/>
  <c r="J57" i="37"/>
  <c r="J87" i="37"/>
  <c r="N97" i="37"/>
  <c r="E55" i="37"/>
  <c r="O55" i="37" s="1"/>
  <c r="O97" i="37" s="1"/>
  <c r="L70" i="37"/>
  <c r="L100" i="37" s="1"/>
  <c r="K70" i="37"/>
  <c r="K100" i="37" s="1"/>
  <c r="R70" i="37"/>
  <c r="D100" i="37"/>
  <c r="R100" i="37" s="1"/>
  <c r="M70" i="37"/>
  <c r="M100" i="37" s="1"/>
  <c r="J70" i="37"/>
  <c r="BJ56" i="30"/>
  <c r="BG56" i="30"/>
  <c r="BI56" i="30"/>
  <c r="BH56" i="30"/>
  <c r="AZ56" i="30"/>
  <c r="AY56" i="30"/>
  <c r="AW56" i="30"/>
  <c r="AU56" i="30" s="1"/>
  <c r="AX56" i="30"/>
  <c r="AN56" i="30"/>
  <c r="AD91" i="31"/>
  <c r="AC156" i="31"/>
  <c r="AH25" i="36"/>
  <c r="AR25" i="36"/>
  <c r="AE25" i="36"/>
  <c r="AG25" i="36"/>
  <c r="AT25" i="36"/>
  <c r="AP25" i="36"/>
  <c r="AS25" i="36"/>
  <c r="AI25" i="36"/>
  <c r="BA33" i="34"/>
  <c r="BF33" i="34"/>
  <c r="AZ33" i="34"/>
  <c r="BE33" i="34"/>
  <c r="AG164" i="33"/>
  <c r="BB100" i="33"/>
  <c r="BB165" i="33" s="1"/>
  <c r="AZ100" i="33"/>
  <c r="AZ165" i="33" s="1"/>
  <c r="AY100" i="33"/>
  <c r="BA100" i="33"/>
  <c r="BA165" i="33" s="1"/>
  <c r="BC31" i="33"/>
  <c r="Y156" i="31"/>
  <c r="AP64" i="35"/>
  <c r="AE64" i="35"/>
  <c r="AO64" i="35"/>
  <c r="AR64" i="35"/>
  <c r="AG64" i="35"/>
  <c r="AH64" i="35"/>
  <c r="AI64" i="35"/>
  <c r="AI55" i="35" s="1"/>
  <c r="AQ64" i="35"/>
  <c r="N45" i="37"/>
  <c r="BD23" i="31"/>
  <c r="BE23" i="31"/>
  <c r="BG23" i="31"/>
  <c r="BF23" i="31"/>
  <c r="AV23" i="31"/>
  <c r="AV155" i="31" s="1"/>
  <c r="AU23" i="31"/>
  <c r="AU155" i="31" s="1"/>
  <c r="AE155" i="31"/>
  <c r="AW23" i="31"/>
  <c r="AW155" i="31" s="1"/>
  <c r="AT23" i="31"/>
  <c r="AU55" i="30"/>
  <c r="Y16" i="36"/>
  <c r="Y35" i="30"/>
  <c r="AS30" i="35"/>
  <c r="BC30" i="35"/>
  <c r="BF56" i="32"/>
  <c r="BG56" i="32"/>
  <c r="BD56" i="32"/>
  <c r="BE56" i="32"/>
  <c r="AV56" i="32"/>
  <c r="AW56" i="32"/>
  <c r="AT56" i="32"/>
  <c r="AU56" i="32"/>
  <c r="BF22" i="36"/>
  <c r="S93" i="31"/>
  <c r="E93" i="31" s="1"/>
  <c r="BA31" i="35"/>
  <c r="BB31" i="35"/>
  <c r="AZ31" i="35"/>
  <c r="AY31" i="35"/>
  <c r="AX31" i="35" s="1"/>
  <c r="AW31" i="35"/>
  <c r="AV31" i="35"/>
  <c r="AT31" i="35"/>
  <c r="AU31" i="35"/>
  <c r="AF33" i="35"/>
  <c r="AB33" i="35"/>
  <c r="AC65" i="35"/>
  <c r="AD65" i="35" s="1"/>
  <c r="Y65" i="35"/>
  <c r="Y74" i="35" s="1"/>
  <c r="AD92" i="30"/>
  <c r="AC126" i="30"/>
  <c r="AT91" i="30"/>
  <c r="AT125" i="30" s="1"/>
  <c r="AR91" i="30"/>
  <c r="AR125" i="30" s="1"/>
  <c r="AI91" i="30"/>
  <c r="AE91" i="30"/>
  <c r="AE125" i="30" s="1"/>
  <c r="AS91" i="30"/>
  <c r="AS125" i="30" s="1"/>
  <c r="AP91" i="30"/>
  <c r="AD125" i="30"/>
  <c r="AG91" i="30"/>
  <c r="AH91" i="30"/>
  <c r="AN90" i="36"/>
  <c r="BD91" i="36"/>
  <c r="BD125" i="36" s="1"/>
  <c r="BB91" i="36"/>
  <c r="AG124" i="36"/>
  <c r="BC91" i="36"/>
  <c r="BC125" i="36" s="1"/>
  <c r="BE91" i="36"/>
  <c r="BE125" i="36" s="1"/>
  <c r="BA23" i="30"/>
  <c r="AO23" i="30"/>
  <c r="AN124" i="30"/>
  <c r="C140" i="33"/>
  <c r="D139" i="33"/>
  <c r="D168" i="33"/>
  <c r="O138" i="33"/>
  <c r="S138" i="33" s="1"/>
  <c r="Y138" i="33"/>
  <c r="E138" i="33"/>
  <c r="AR32" i="35"/>
  <c r="AI32" i="35"/>
  <c r="AI23" i="35" s="1"/>
  <c r="AI42" i="35" s="1"/>
  <c r="AG32" i="35"/>
  <c r="AQ32" i="35"/>
  <c r="AH32" i="35"/>
  <c r="AO32" i="35"/>
  <c r="AN32" i="35" s="1"/>
  <c r="AP32" i="35"/>
  <c r="AE32" i="35"/>
  <c r="BC30" i="34"/>
  <c r="AX30" i="34"/>
  <c r="E127" i="36"/>
  <c r="AC26" i="36"/>
  <c r="AD26" i="36" s="1"/>
  <c r="Y26" i="36"/>
  <c r="Y127" i="36" s="1"/>
  <c r="AQ34" i="33"/>
  <c r="AH34" i="33"/>
  <c r="AP34" i="33"/>
  <c r="AG34" i="33"/>
  <c r="AR34" i="33"/>
  <c r="AE34" i="33"/>
  <c r="AO34" i="33"/>
  <c r="AN34" i="33" s="1"/>
  <c r="AI34" i="33"/>
  <c r="E158" i="31"/>
  <c r="AC26" i="31"/>
  <c r="AD26" i="31" s="1"/>
  <c r="Y26" i="31"/>
  <c r="AQ33" i="35"/>
  <c r="AH33" i="35"/>
  <c r="AP33" i="35"/>
  <c r="AG33" i="35"/>
  <c r="AO33" i="35"/>
  <c r="AI33" i="35"/>
  <c r="AR33" i="35"/>
  <c r="AE33" i="35"/>
  <c r="AC157" i="31"/>
  <c r="AD92" i="31"/>
  <c r="E159" i="31" l="1"/>
  <c r="AC129" i="31"/>
  <c r="Y129" i="31"/>
  <c r="AU33" i="35"/>
  <c r="AT33" i="35"/>
  <c r="AV33" i="35"/>
  <c r="AW33" i="35"/>
  <c r="AY33" i="35"/>
  <c r="AZ33" i="35"/>
  <c r="BA33" i="35"/>
  <c r="BB33" i="35"/>
  <c r="BE33" i="35"/>
  <c r="BD33" i="35"/>
  <c r="BG33" i="35"/>
  <c r="BF33" i="35"/>
  <c r="AN33" i="35"/>
  <c r="AE26" i="31"/>
  <c r="AI26" i="31"/>
  <c r="AP26" i="31"/>
  <c r="AH26" i="31"/>
  <c r="AQ26" i="31"/>
  <c r="AG26" i="31"/>
  <c r="AR26" i="31"/>
  <c r="AO26" i="31"/>
  <c r="AI25" i="33"/>
  <c r="AW34" i="33"/>
  <c r="AV34" i="33"/>
  <c r="AT34" i="33"/>
  <c r="AU34" i="33"/>
  <c r="AY34" i="33"/>
  <c r="AZ34" i="33"/>
  <c r="BA34" i="33"/>
  <c r="BB34" i="33"/>
  <c r="BE34" i="33"/>
  <c r="BD34" i="33"/>
  <c r="BG34" i="33"/>
  <c r="BF34" i="33"/>
  <c r="AT32" i="35"/>
  <c r="AU32" i="35"/>
  <c r="AW32" i="35"/>
  <c r="AV32" i="35"/>
  <c r="Y168" i="33"/>
  <c r="BB125" i="36"/>
  <c r="BA91" i="36"/>
  <c r="BA125" i="36" s="1"/>
  <c r="AG125" i="30"/>
  <c r="BE92" i="30"/>
  <c r="BE126" i="30" s="1"/>
  <c r="BC92" i="30"/>
  <c r="BC126" i="30" s="1"/>
  <c r="BD92" i="30"/>
  <c r="BD126" i="30" s="1"/>
  <c r="BB92" i="30"/>
  <c r="AN91" i="30"/>
  <c r="AN125" i="30" s="1"/>
  <c r="AP125" i="30"/>
  <c r="AC93" i="31"/>
  <c r="Y93" i="31"/>
  <c r="N57" i="37"/>
  <c r="N87" i="37"/>
  <c r="E45" i="37"/>
  <c r="AZ64" i="35"/>
  <c r="BA64" i="35"/>
  <c r="BB64" i="35"/>
  <c r="AY64" i="35"/>
  <c r="AN64" i="35"/>
  <c r="AX25" i="36"/>
  <c r="AY25" i="36"/>
  <c r="AZ25" i="36"/>
  <c r="AW25" i="36"/>
  <c r="AU25" i="36" s="1"/>
  <c r="BG25" i="36"/>
  <c r="BH25" i="36"/>
  <c r="BI25" i="36"/>
  <c r="BJ25" i="36"/>
  <c r="AH91" i="31"/>
  <c r="AQ91" i="31"/>
  <c r="AQ156" i="31" s="1"/>
  <c r="AG91" i="31"/>
  <c r="AP91" i="31"/>
  <c r="AP156" i="31" s="1"/>
  <c r="AD156" i="31"/>
  <c r="AE91" i="31"/>
  <c r="AE156" i="31" s="1"/>
  <c r="AR91" i="31"/>
  <c r="AR156" i="31" s="1"/>
  <c r="AO91" i="31"/>
  <c r="AI91" i="31"/>
  <c r="BF56" i="30"/>
  <c r="AG125" i="36"/>
  <c r="BD92" i="36"/>
  <c r="BD126" i="36" s="1"/>
  <c r="BE92" i="36"/>
  <c r="BE126" i="36" s="1"/>
  <c r="BB92" i="36"/>
  <c r="BC92" i="36"/>
  <c r="BC126" i="36" s="1"/>
  <c r="AN91" i="36"/>
  <c r="AN125" i="36" s="1"/>
  <c r="AP125" i="36"/>
  <c r="BC33" i="33"/>
  <c r="BI57" i="30"/>
  <c r="BJ57" i="30"/>
  <c r="BG57" i="30"/>
  <c r="BH57" i="30"/>
  <c r="AW57" i="30"/>
  <c r="AZ57" i="30"/>
  <c r="AX57" i="30"/>
  <c r="AY57" i="30"/>
  <c r="AQ26" i="30"/>
  <c r="AN26" i="30"/>
  <c r="AO26" i="30" s="1"/>
  <c r="O130" i="31"/>
  <c r="P130" i="31"/>
  <c r="D160" i="31"/>
  <c r="BC32" i="33"/>
  <c r="AS24" i="31"/>
  <c r="AN35" i="33"/>
  <c r="AW57" i="32"/>
  <c r="AV57" i="32"/>
  <c r="AT57" i="32"/>
  <c r="AS57" i="32" s="1"/>
  <c r="AU57" i="32"/>
  <c r="BA57" i="32"/>
  <c r="AZ57" i="32"/>
  <c r="AY57" i="32"/>
  <c r="AX57" i="32" s="1"/>
  <c r="BB57" i="32"/>
  <c r="BG57" i="32"/>
  <c r="BD57" i="32"/>
  <c r="BF57" i="32"/>
  <c r="BE57" i="32"/>
  <c r="AI35" i="31"/>
  <c r="BC100" i="33"/>
  <c r="BC165" i="33" s="1"/>
  <c r="BD165" i="33"/>
  <c r="C73" i="37"/>
  <c r="D72" i="37"/>
  <c r="AY57" i="36"/>
  <c r="AZ57" i="36"/>
  <c r="AX57" i="36"/>
  <c r="AW57" i="36"/>
  <c r="AU57" i="36" s="1"/>
  <c r="BC57" i="36"/>
  <c r="BB57" i="36"/>
  <c r="BE57" i="36"/>
  <c r="BD57" i="36"/>
  <c r="BA25" i="31"/>
  <c r="AZ25" i="31"/>
  <c r="AY25" i="31"/>
  <c r="BB25" i="31"/>
  <c r="BG25" i="31"/>
  <c r="BD25" i="31"/>
  <c r="BE25" i="31"/>
  <c r="BF25" i="31"/>
  <c r="AS33" i="33"/>
  <c r="J127" i="36"/>
  <c r="AF93" i="36"/>
  <c r="AB93" i="36"/>
  <c r="AS32" i="33"/>
  <c r="AT164" i="33"/>
  <c r="AU25" i="30"/>
  <c r="BF58" i="36"/>
  <c r="N99" i="37"/>
  <c r="E69" i="37"/>
  <c r="BD166" i="33"/>
  <c r="BC101" i="33"/>
  <c r="BC166" i="33" s="1"/>
  <c r="AD126" i="36"/>
  <c r="AG92" i="36"/>
  <c r="AH92" i="36"/>
  <c r="AT92" i="36"/>
  <c r="AT126" i="36" s="1"/>
  <c r="AI92" i="36"/>
  <c r="AS92" i="36"/>
  <c r="AS126" i="36" s="1"/>
  <c r="AR92" i="36"/>
  <c r="AR126" i="36" s="1"/>
  <c r="AE92" i="36"/>
  <c r="AE126" i="36" s="1"/>
  <c r="AP92" i="36"/>
  <c r="AC127" i="30"/>
  <c r="AD93" i="30"/>
  <c r="J167" i="33"/>
  <c r="AF102" i="33"/>
  <c r="AB102" i="33"/>
  <c r="BF91" i="36"/>
  <c r="BF125" i="36" s="1"/>
  <c r="BG125" i="36"/>
  <c r="AN66" i="33"/>
  <c r="BG66" i="33"/>
  <c r="BF66" i="33"/>
  <c r="BE66" i="33"/>
  <c r="BD66" i="33"/>
  <c r="N98" i="37"/>
  <c r="E56" i="37"/>
  <c r="O56" i="37" s="1"/>
  <c r="O98" i="37" s="1"/>
  <c r="AR58" i="32"/>
  <c r="AI58" i="32"/>
  <c r="AI67" i="32" s="1"/>
  <c r="AG58" i="32"/>
  <c r="AO58" i="32"/>
  <c r="AQ58" i="32"/>
  <c r="AP58" i="32"/>
  <c r="AE58" i="32"/>
  <c r="AH58" i="32"/>
  <c r="BC24" i="31"/>
  <c r="AE92" i="31"/>
  <c r="AE157" i="31" s="1"/>
  <c r="AI92" i="31"/>
  <c r="AP92" i="31"/>
  <c r="AP157" i="31" s="1"/>
  <c r="AH92" i="31"/>
  <c r="AQ92" i="31"/>
  <c r="AQ157" i="31" s="1"/>
  <c r="AD157" i="31"/>
  <c r="AG92" i="31"/>
  <c r="AR92" i="31"/>
  <c r="AR157" i="31" s="1"/>
  <c r="AO92" i="31"/>
  <c r="Y158" i="31"/>
  <c r="AS26" i="36"/>
  <c r="AT26" i="36"/>
  <c r="AP26" i="36"/>
  <c r="AG26" i="36"/>
  <c r="AH26" i="36"/>
  <c r="AI26" i="36"/>
  <c r="AR26" i="36"/>
  <c r="AE26" i="36"/>
  <c r="BD32" i="35"/>
  <c r="BE32" i="35"/>
  <c r="BF32" i="35"/>
  <c r="BG32" i="35"/>
  <c r="AZ32" i="35"/>
  <c r="AY32" i="35"/>
  <c r="BB32" i="35"/>
  <c r="BA32" i="35"/>
  <c r="E168" i="33"/>
  <c r="AC138" i="33"/>
  <c r="D169" i="33"/>
  <c r="O139" i="33"/>
  <c r="P139" i="33"/>
  <c r="D140" i="33"/>
  <c r="C141" i="33"/>
  <c r="AH125" i="30"/>
  <c r="BJ92" i="30"/>
  <c r="BJ126" i="30" s="1"/>
  <c r="BH92" i="30"/>
  <c r="BH126" i="30" s="1"/>
  <c r="BI92" i="30"/>
  <c r="BI126" i="30" s="1"/>
  <c r="BG92" i="30"/>
  <c r="AI125" i="30"/>
  <c r="AD126" i="30"/>
  <c r="AH92" i="30"/>
  <c r="AE92" i="30"/>
  <c r="AE126" i="30" s="1"/>
  <c r="AS92" i="30"/>
  <c r="AS126" i="30" s="1"/>
  <c r="AP92" i="30"/>
  <c r="AT92" i="30"/>
  <c r="AT126" i="30" s="1"/>
  <c r="AR92" i="30"/>
  <c r="AR126" i="30" s="1"/>
  <c r="AI92" i="30"/>
  <c r="AI126" i="30" s="1"/>
  <c r="AG92" i="30"/>
  <c r="AR65" i="35"/>
  <c r="AI65" i="35"/>
  <c r="AI74" i="35" s="1"/>
  <c r="AE65" i="35"/>
  <c r="AO65" i="35"/>
  <c r="AG65" i="35"/>
  <c r="AH65" i="35"/>
  <c r="AP65" i="35"/>
  <c r="AQ65" i="35"/>
  <c r="AS31" i="35"/>
  <c r="AS56" i="32"/>
  <c r="BC56" i="32"/>
  <c r="Y117" i="36"/>
  <c r="Y136" i="36" s="1"/>
  <c r="Y35" i="36"/>
  <c r="AS23" i="31"/>
  <c r="AT155" i="31"/>
  <c r="BC23" i="31"/>
  <c r="BD64" i="35"/>
  <c r="BE64" i="35"/>
  <c r="BF64" i="35"/>
  <c r="BG64" i="35"/>
  <c r="AT64" i="35"/>
  <c r="AW64" i="35"/>
  <c r="AU64" i="35"/>
  <c r="AV64" i="35"/>
  <c r="AY165" i="33"/>
  <c r="AX100" i="33"/>
  <c r="AX165" i="33" s="1"/>
  <c r="AI126" i="36"/>
  <c r="AI16" i="36"/>
  <c r="AQ25" i="36"/>
  <c r="AN25" i="36"/>
  <c r="AO25" i="36" s="1"/>
  <c r="BE25" i="36"/>
  <c r="BD25" i="36"/>
  <c r="BC25" i="36"/>
  <c r="BB25" i="36"/>
  <c r="J100" i="37"/>
  <c r="N70" i="37"/>
  <c r="AI83" i="36"/>
  <c r="AH125" i="36"/>
  <c r="BJ92" i="36"/>
  <c r="BJ126" i="36" s="1"/>
  <c r="BH92" i="36"/>
  <c r="BH126" i="36" s="1"/>
  <c r="BI92" i="36"/>
  <c r="BI126" i="36" s="1"/>
  <c r="BG92" i="36"/>
  <c r="Y35" i="31"/>
  <c r="Y148" i="31"/>
  <c r="AQ67" i="33"/>
  <c r="AP67" i="33"/>
  <c r="AE67" i="33"/>
  <c r="AH67" i="33"/>
  <c r="AR67" i="33"/>
  <c r="AG67" i="33"/>
  <c r="AI67" i="33"/>
  <c r="AI76" i="33" s="1"/>
  <c r="AO67" i="33"/>
  <c r="AN67" i="33" s="1"/>
  <c r="AP58" i="30"/>
  <c r="AT58" i="30"/>
  <c r="AR58" i="30"/>
  <c r="AS58" i="30"/>
  <c r="AH58" i="30"/>
  <c r="AI58" i="30"/>
  <c r="AI67" i="30" s="1"/>
  <c r="AE58" i="30"/>
  <c r="AG58" i="30"/>
  <c r="AU34" i="34"/>
  <c r="AV34" i="34"/>
  <c r="AW34" i="34"/>
  <c r="AT34" i="34"/>
  <c r="BE57" i="30"/>
  <c r="BB57" i="30"/>
  <c r="BC57" i="30"/>
  <c r="BD57" i="30"/>
  <c r="AN57" i="30"/>
  <c r="BE26" i="30"/>
  <c r="BD26" i="30"/>
  <c r="BC26" i="30"/>
  <c r="BB26" i="30"/>
  <c r="BI26" i="30"/>
  <c r="BJ26" i="30"/>
  <c r="BG26" i="30"/>
  <c r="BF26" i="30" s="1"/>
  <c r="BH26" i="30"/>
  <c r="AW26" i="30"/>
  <c r="AX26" i="30"/>
  <c r="AY26" i="30"/>
  <c r="AZ26" i="30"/>
  <c r="D131" i="31"/>
  <c r="C132" i="31"/>
  <c r="BA58" i="36"/>
  <c r="AX24" i="31"/>
  <c r="AY35" i="33"/>
  <c r="BB35" i="33"/>
  <c r="AZ35" i="33"/>
  <c r="BA35" i="33"/>
  <c r="AU35" i="33"/>
  <c r="AT35" i="33"/>
  <c r="AV35" i="33"/>
  <c r="AW35" i="33"/>
  <c r="BG35" i="33"/>
  <c r="BD35" i="33"/>
  <c r="BF35" i="33"/>
  <c r="BE35" i="33"/>
  <c r="AX101" i="33"/>
  <c r="AX166" i="33" s="1"/>
  <c r="AY166" i="33"/>
  <c r="BC91" i="31"/>
  <c r="BC156" i="31" s="1"/>
  <c r="BD156" i="31"/>
  <c r="J158" i="31"/>
  <c r="AF93" i="31"/>
  <c r="AB93" i="31"/>
  <c r="AX56" i="32"/>
  <c r="AX23" i="31"/>
  <c r="BC33" i="34"/>
  <c r="AX33" i="34"/>
  <c r="D101" i="37"/>
  <c r="R101" i="37" s="1"/>
  <c r="J71" i="37"/>
  <c r="K71" i="37"/>
  <c r="K101" i="37" s="1"/>
  <c r="L71" i="37"/>
  <c r="L101" i="37" s="1"/>
  <c r="M71" i="37"/>
  <c r="M101" i="37" s="1"/>
  <c r="R71" i="37"/>
  <c r="BI57" i="36"/>
  <c r="BH57" i="36"/>
  <c r="BJ57" i="36"/>
  <c r="BG57" i="36"/>
  <c r="BF57" i="36" s="1"/>
  <c r="AN57" i="36"/>
  <c r="AW25" i="31"/>
  <c r="AV25" i="31"/>
  <c r="AU25" i="31"/>
  <c r="AT25" i="31"/>
  <c r="AS25" i="31" s="1"/>
  <c r="AI157" i="31"/>
  <c r="BA25" i="30"/>
  <c r="AC166" i="33"/>
  <c r="AD101" i="33"/>
  <c r="AX33" i="33"/>
  <c r="AU66" i="33"/>
  <c r="AV66" i="33"/>
  <c r="AW66" i="33"/>
  <c r="AT66" i="33"/>
  <c r="BA66" i="33"/>
  <c r="BB66" i="33"/>
  <c r="AY66" i="33"/>
  <c r="AX66" i="33" s="1"/>
  <c r="AZ66" i="33"/>
  <c r="BA24" i="36"/>
  <c r="AX32" i="33"/>
  <c r="BF25" i="30"/>
  <c r="AX91" i="31"/>
  <c r="AX156" i="31" s="1"/>
  <c r="AY156" i="31"/>
  <c r="AC167" i="33"/>
  <c r="AD102" i="33"/>
  <c r="AD93" i="36"/>
  <c r="AC127" i="36"/>
  <c r="AI35" i="30"/>
  <c r="AD167" i="33" l="1"/>
  <c r="AH102" i="33"/>
  <c r="AH167" i="33" s="1"/>
  <c r="AR102" i="33"/>
  <c r="AR167" i="33" s="1"/>
  <c r="AP102" i="33"/>
  <c r="AP167" i="33" s="1"/>
  <c r="AI102" i="33"/>
  <c r="AI167" i="33" s="1"/>
  <c r="AO102" i="33"/>
  <c r="AG102" i="33"/>
  <c r="AG167" i="33" s="1"/>
  <c r="AQ102" i="33"/>
  <c r="AQ167" i="33" s="1"/>
  <c r="AE102" i="33"/>
  <c r="AE167" i="33" s="1"/>
  <c r="AS66" i="33"/>
  <c r="AD166" i="33"/>
  <c r="AE101" i="33"/>
  <c r="AE166" i="33" s="1"/>
  <c r="AQ101" i="33"/>
  <c r="AQ166" i="33" s="1"/>
  <c r="AO101" i="33"/>
  <c r="AP101" i="33"/>
  <c r="AP166" i="33" s="1"/>
  <c r="AG101" i="33"/>
  <c r="AR101" i="33"/>
  <c r="AR166" i="33" s="1"/>
  <c r="AI101" i="33"/>
  <c r="AH101" i="33"/>
  <c r="AX35" i="33"/>
  <c r="BA26" i="30"/>
  <c r="BB34" i="34"/>
  <c r="BG34" i="34"/>
  <c r="AZ34" i="34"/>
  <c r="BE34" i="34"/>
  <c r="AX58" i="30"/>
  <c r="AW58" i="30"/>
  <c r="AZ58" i="30"/>
  <c r="AY58" i="30"/>
  <c r="BJ58" i="30"/>
  <c r="BG58" i="30"/>
  <c r="BH58" i="30"/>
  <c r="BI58" i="30"/>
  <c r="AN58" i="30"/>
  <c r="AW67" i="33"/>
  <c r="AV67" i="33"/>
  <c r="AT67" i="33"/>
  <c r="AS67" i="33" s="1"/>
  <c r="AU67" i="33"/>
  <c r="N100" i="37"/>
  <c r="E70" i="37"/>
  <c r="BA25" i="36"/>
  <c r="AI35" i="36"/>
  <c r="AI117" i="36"/>
  <c r="BB65" i="35"/>
  <c r="BA65" i="35"/>
  <c r="AZ65" i="35"/>
  <c r="AY65" i="35"/>
  <c r="AX65" i="35" s="1"/>
  <c r="AT65" i="35"/>
  <c r="AU65" i="35"/>
  <c r="AW65" i="35"/>
  <c r="AV65" i="35"/>
  <c r="BI93" i="30"/>
  <c r="BI127" i="30" s="1"/>
  <c r="BG93" i="30"/>
  <c r="AH126" i="30"/>
  <c r="BJ93" i="30"/>
  <c r="BJ127" i="30" s="1"/>
  <c r="BH93" i="30"/>
  <c r="BH127" i="30" s="1"/>
  <c r="BG126" i="30"/>
  <c r="BF92" i="30"/>
  <c r="BF126" i="30" s="1"/>
  <c r="D141" i="33"/>
  <c r="AC168" i="33"/>
  <c r="AD138" i="33"/>
  <c r="AX32" i="35"/>
  <c r="BJ26" i="36"/>
  <c r="BI26" i="36"/>
  <c r="BG26" i="36"/>
  <c r="BH26" i="36"/>
  <c r="AQ26" i="36"/>
  <c r="AN26" i="36"/>
  <c r="AO26" i="36" s="1"/>
  <c r="AO157" i="31"/>
  <c r="AN92" i="31"/>
  <c r="AN157" i="31" s="1"/>
  <c r="BA93" i="31"/>
  <c r="BA158" i="31" s="1"/>
  <c r="BB93" i="31"/>
  <c r="BB158" i="31" s="1"/>
  <c r="AZ93" i="31"/>
  <c r="AZ158" i="31" s="1"/>
  <c r="AY93" i="31"/>
  <c r="AG157" i="31"/>
  <c r="BF58" i="32"/>
  <c r="BE58" i="32"/>
  <c r="BD58" i="32"/>
  <c r="BC58" i="32" s="1"/>
  <c r="BG58" i="32"/>
  <c r="AN58" i="32"/>
  <c r="BC66" i="33"/>
  <c r="AP126" i="36"/>
  <c r="AN92" i="36"/>
  <c r="AN126" i="36" s="1"/>
  <c r="AH126" i="36"/>
  <c r="BJ93" i="36"/>
  <c r="BJ127" i="36" s="1"/>
  <c r="BH93" i="36"/>
  <c r="BH127" i="36" s="1"/>
  <c r="BI93" i="36"/>
  <c r="BI127" i="36" s="1"/>
  <c r="BG93" i="36"/>
  <c r="BC25" i="31"/>
  <c r="BA57" i="36"/>
  <c r="C74" i="37"/>
  <c r="D73" i="37"/>
  <c r="BC57" i="32"/>
  <c r="AU57" i="30"/>
  <c r="BF57" i="30"/>
  <c r="AI156" i="31"/>
  <c r="AI83" i="31"/>
  <c r="BB92" i="31"/>
  <c r="BB157" i="31" s="1"/>
  <c r="AY92" i="31"/>
  <c r="AG156" i="31"/>
  <c r="AZ92" i="31"/>
  <c r="AZ157" i="31" s="1"/>
  <c r="BA92" i="31"/>
  <c r="BA157" i="31" s="1"/>
  <c r="BD92" i="31"/>
  <c r="BE92" i="31"/>
  <c r="BE157" i="31" s="1"/>
  <c r="BF92" i="31"/>
  <c r="BF157" i="31" s="1"/>
  <c r="AH156" i="31"/>
  <c r="BG92" i="31"/>
  <c r="BG157" i="31" s="1"/>
  <c r="BF25" i="36"/>
  <c r="AX64" i="35"/>
  <c r="BA92" i="30"/>
  <c r="BA126" i="30" s="1"/>
  <c r="BB126" i="30"/>
  <c r="BC34" i="33"/>
  <c r="AI44" i="33"/>
  <c r="AN26" i="31"/>
  <c r="AZ26" i="31"/>
  <c r="AY26" i="31"/>
  <c r="BA26" i="31"/>
  <c r="BB26" i="31"/>
  <c r="BD26" i="31"/>
  <c r="BE26" i="31"/>
  <c r="BF26" i="31"/>
  <c r="BG26" i="31"/>
  <c r="AX33" i="35"/>
  <c r="Y159" i="31"/>
  <c r="AD127" i="36"/>
  <c r="AH93" i="36"/>
  <c r="AH127" i="36" s="1"/>
  <c r="AT93" i="36"/>
  <c r="AT127" i="36" s="1"/>
  <c r="AI93" i="36"/>
  <c r="AI102" i="36" s="1"/>
  <c r="AE93" i="36"/>
  <c r="AE127" i="36" s="1"/>
  <c r="AP93" i="36"/>
  <c r="AR93" i="36"/>
  <c r="AR127" i="36" s="1"/>
  <c r="AG93" i="36"/>
  <c r="AG127" i="36" s="1"/>
  <c r="AS93" i="36"/>
  <c r="AS127" i="36" s="1"/>
  <c r="J101" i="37"/>
  <c r="N71" i="37"/>
  <c r="BC35" i="33"/>
  <c r="AS35" i="33"/>
  <c r="D132" i="31"/>
  <c r="P131" i="31"/>
  <c r="D161" i="31"/>
  <c r="O131" i="31"/>
  <c r="S131" i="31" s="1"/>
  <c r="E131" i="31" s="1"/>
  <c r="AU26" i="30"/>
  <c r="BA57" i="30"/>
  <c r="AY34" i="34"/>
  <c r="AS34" i="34"/>
  <c r="BD34" i="34"/>
  <c r="BA34" i="34"/>
  <c r="BF34" i="34"/>
  <c r="BB58" i="30"/>
  <c r="BE58" i="30"/>
  <c r="BD58" i="30"/>
  <c r="BC58" i="30"/>
  <c r="AY67" i="33"/>
  <c r="AZ67" i="33"/>
  <c r="BA67" i="33"/>
  <c r="BB67" i="33"/>
  <c r="BG67" i="33"/>
  <c r="BF67" i="33"/>
  <c r="BD67" i="33"/>
  <c r="BC67" i="33" s="1"/>
  <c r="BE67" i="33"/>
  <c r="BF92" i="36"/>
  <c r="BF126" i="36" s="1"/>
  <c r="BG126" i="36"/>
  <c r="AS64" i="35"/>
  <c r="BC64" i="35"/>
  <c r="BF65" i="35"/>
  <c r="BG65" i="35"/>
  <c r="BD65" i="35"/>
  <c r="BE65" i="35"/>
  <c r="AN65" i="35"/>
  <c r="BE93" i="30"/>
  <c r="BE127" i="30" s="1"/>
  <c r="BC93" i="30"/>
  <c r="BC127" i="30" s="1"/>
  <c r="BD93" i="30"/>
  <c r="BD127" i="30" s="1"/>
  <c r="BB93" i="30"/>
  <c r="AG126" i="30"/>
  <c r="AN92" i="30"/>
  <c r="AN126" i="30" s="1"/>
  <c r="AP126" i="30"/>
  <c r="AI83" i="30"/>
  <c r="O140" i="33"/>
  <c r="P140" i="33"/>
  <c r="D170" i="33"/>
  <c r="D146" i="33"/>
  <c r="S139" i="33"/>
  <c r="BC32" i="35"/>
  <c r="AZ26" i="36"/>
  <c r="AY26" i="36"/>
  <c r="AW26" i="36"/>
  <c r="AU26" i="36" s="1"/>
  <c r="AX26" i="36"/>
  <c r="AI127" i="36"/>
  <c r="BD26" i="36"/>
  <c r="BE26" i="36"/>
  <c r="BC26" i="36"/>
  <c r="BB26" i="36"/>
  <c r="BA26" i="36" s="1"/>
  <c r="BG93" i="31"/>
  <c r="BG158" i="31" s="1"/>
  <c r="BF93" i="31"/>
  <c r="BF158" i="31" s="1"/>
  <c r="BD93" i="31"/>
  <c r="BE93" i="31"/>
  <c r="BE158" i="31" s="1"/>
  <c r="AH157" i="31"/>
  <c r="AV58" i="32"/>
  <c r="AW58" i="32"/>
  <c r="AT58" i="32"/>
  <c r="AS58" i="32" s="1"/>
  <c r="AU58" i="32"/>
  <c r="AZ58" i="32"/>
  <c r="AY58" i="32"/>
  <c r="BB58" i="32"/>
  <c r="BA58" i="32"/>
  <c r="AT93" i="30"/>
  <c r="AT127" i="30" s="1"/>
  <c r="AR93" i="30"/>
  <c r="AR127" i="30" s="1"/>
  <c r="AI93" i="30"/>
  <c r="AI127" i="30" s="1"/>
  <c r="AG93" i="30"/>
  <c r="AG127" i="30" s="1"/>
  <c r="AE93" i="30"/>
  <c r="AE127" i="30" s="1"/>
  <c r="AS93" i="30"/>
  <c r="AS127" i="30" s="1"/>
  <c r="AP93" i="30"/>
  <c r="AD127" i="30"/>
  <c r="AH93" i="30"/>
  <c r="AH127" i="30" s="1"/>
  <c r="AG126" i="36"/>
  <c r="BE93" i="36"/>
  <c r="BE127" i="36" s="1"/>
  <c r="BD93" i="36"/>
  <c r="BD127" i="36" s="1"/>
  <c r="BC93" i="36"/>
  <c r="BC127" i="36" s="1"/>
  <c r="BB93" i="36"/>
  <c r="E99" i="37"/>
  <c r="O69" i="37"/>
  <c r="AX25" i="31"/>
  <c r="K72" i="37"/>
  <c r="K102" i="37" s="1"/>
  <c r="D102" i="37"/>
  <c r="R102" i="37" s="1"/>
  <c r="L72" i="37"/>
  <c r="M72" i="37"/>
  <c r="M102" i="37" s="1"/>
  <c r="R72" i="37"/>
  <c r="J72" i="37"/>
  <c r="S130" i="31"/>
  <c r="BB126" i="36"/>
  <c r="BA92" i="36"/>
  <c r="BA126" i="36" s="1"/>
  <c r="AN91" i="31"/>
  <c r="AN156" i="31" s="1"/>
  <c r="AO156" i="31"/>
  <c r="E57" i="37"/>
  <c r="O45" i="37"/>
  <c r="AC158" i="31"/>
  <c r="AD93" i="31"/>
  <c r="AS32" i="35"/>
  <c r="AX34" i="33"/>
  <c r="AS34" i="33"/>
  <c r="AV26" i="31"/>
  <c r="AU26" i="31"/>
  <c r="AW26" i="31"/>
  <c r="AT26" i="31"/>
  <c r="AS26" i="31" s="1"/>
  <c r="BC33" i="35"/>
  <c r="AS33" i="35"/>
  <c r="AD129" i="31"/>
  <c r="AC159" i="31"/>
  <c r="E161" i="31" l="1"/>
  <c r="AC131" i="31"/>
  <c r="Y131" i="31"/>
  <c r="Y161" i="31" s="1"/>
  <c r="AD159" i="31"/>
  <c r="AI129" i="31"/>
  <c r="AR129" i="31"/>
  <c r="AR159" i="31" s="1"/>
  <c r="AP129" i="31"/>
  <c r="AP159" i="31" s="1"/>
  <c r="AH129" i="31"/>
  <c r="AO129" i="31"/>
  <c r="AE129" i="31"/>
  <c r="AE159" i="31" s="1"/>
  <c r="AQ129" i="31"/>
  <c r="AQ159" i="31" s="1"/>
  <c r="AG129" i="31"/>
  <c r="AH93" i="31"/>
  <c r="AH158" i="31" s="1"/>
  <c r="AQ93" i="31"/>
  <c r="AQ158" i="31" s="1"/>
  <c r="AG93" i="31"/>
  <c r="AG158" i="31" s="1"/>
  <c r="AP93" i="31"/>
  <c r="AP158" i="31" s="1"/>
  <c r="AE93" i="31"/>
  <c r="AE158" i="31" s="1"/>
  <c r="AR93" i="31"/>
  <c r="AR158" i="31" s="1"/>
  <c r="AO93" i="31"/>
  <c r="AI93" i="31"/>
  <c r="AI158" i="31" s="1"/>
  <c r="AD158" i="31"/>
  <c r="O99" i="37"/>
  <c r="E139" i="33"/>
  <c r="S140" i="33"/>
  <c r="E140" i="33" s="1"/>
  <c r="AX67" i="33"/>
  <c r="BA58" i="30"/>
  <c r="BC34" i="34"/>
  <c r="AX34" i="34"/>
  <c r="D162" i="31"/>
  <c r="D167" i="31" s="1"/>
  <c r="O132" i="31"/>
  <c r="S132" i="31" s="1"/>
  <c r="E132" i="31" s="1"/>
  <c r="BC26" i="31"/>
  <c r="C87" i="37"/>
  <c r="C88" i="37" s="1"/>
  <c r="C89" i="37" s="1"/>
  <c r="C90" i="37" s="1"/>
  <c r="C91" i="37" s="1"/>
  <c r="C92" i="37" s="1"/>
  <c r="C93" i="37" s="1"/>
  <c r="C94" i="37" s="1"/>
  <c r="C95" i="37" s="1"/>
  <c r="C96" i="37" s="1"/>
  <c r="C97" i="37" s="1"/>
  <c r="C98" i="37" s="1"/>
  <c r="C99" i="37" s="1"/>
  <c r="C100" i="37" s="1"/>
  <c r="C101" i="37" s="1"/>
  <c r="C102" i="37" s="1"/>
  <c r="C103" i="37" s="1"/>
  <c r="C104" i="37" s="1"/>
  <c r="C105" i="37" s="1"/>
  <c r="C75" i="37"/>
  <c r="D74" i="37"/>
  <c r="BF93" i="36"/>
  <c r="BF127" i="36" s="1"/>
  <c r="BG127" i="36"/>
  <c r="AX93" i="31"/>
  <c r="AX158" i="31" s="1"/>
  <c r="AY158" i="31"/>
  <c r="AD168" i="33"/>
  <c r="AE138" i="33"/>
  <c r="AE168" i="33" s="1"/>
  <c r="AQ138" i="33"/>
  <c r="AQ168" i="33" s="1"/>
  <c r="AO138" i="33"/>
  <c r="AG138" i="33"/>
  <c r="AP138" i="33"/>
  <c r="AP168" i="33" s="1"/>
  <c r="AI138" i="33"/>
  <c r="AR138" i="33"/>
  <c r="AR168" i="33" s="1"/>
  <c r="AH138" i="33"/>
  <c r="AS65" i="35"/>
  <c r="E100" i="37"/>
  <c r="O70" i="37"/>
  <c r="O100" i="37" s="1"/>
  <c r="BF58" i="30"/>
  <c r="AU58" i="30"/>
  <c r="BG102" i="33"/>
  <c r="BG167" i="33" s="1"/>
  <c r="BE102" i="33"/>
  <c r="BE167" i="33" s="1"/>
  <c r="BF102" i="33"/>
  <c r="BF167" i="33" s="1"/>
  <c r="BD102" i="33"/>
  <c r="AH166" i="33"/>
  <c r="D137" i="31"/>
  <c r="O57" i="37"/>
  <c r="O87" i="37"/>
  <c r="S137" i="31"/>
  <c r="E130" i="31"/>
  <c r="J102" i="37"/>
  <c r="N72" i="37"/>
  <c r="L102" i="37"/>
  <c r="BB127" i="36"/>
  <c r="BA93" i="36"/>
  <c r="BA127" i="36" s="1"/>
  <c r="AN93" i="30"/>
  <c r="AN127" i="30" s="1"/>
  <c r="AP127" i="30"/>
  <c r="AX58" i="32"/>
  <c r="BC93" i="31"/>
  <c r="BC158" i="31" s="1"/>
  <c r="BD158" i="31"/>
  <c r="AI102" i="30"/>
  <c r="AI117" i="30"/>
  <c r="AI136" i="30" s="1"/>
  <c r="BB127" i="30"/>
  <c r="BA93" i="30"/>
  <c r="BA127" i="30" s="1"/>
  <c r="BC65" i="35"/>
  <c r="N101" i="37"/>
  <c r="E71" i="37"/>
  <c r="AN93" i="36"/>
  <c r="AN127" i="36" s="1"/>
  <c r="AP127" i="36"/>
  <c r="AX26" i="31"/>
  <c r="BC92" i="31"/>
  <c r="BC157" i="31" s="1"/>
  <c r="BD157" i="31"/>
  <c r="AX92" i="31"/>
  <c r="AX157" i="31" s="1"/>
  <c r="AY157" i="31"/>
  <c r="AI102" i="31"/>
  <c r="AI148" i="31"/>
  <c r="M73" i="37"/>
  <c r="M103" i="37" s="1"/>
  <c r="J73" i="37"/>
  <c r="L73" i="37"/>
  <c r="L103" i="37" s="1"/>
  <c r="K73" i="37"/>
  <c r="K103" i="37" s="1"/>
  <c r="D103" i="37"/>
  <c r="R103" i="37" s="1"/>
  <c r="R73" i="37"/>
  <c r="D75" i="37"/>
  <c r="D105" i="37" s="1"/>
  <c r="BF26" i="36"/>
  <c r="D171" i="33"/>
  <c r="D176" i="33" s="1"/>
  <c r="O141" i="33"/>
  <c r="S141" i="33" s="1"/>
  <c r="E141" i="33"/>
  <c r="BG127" i="30"/>
  <c r="BF93" i="30"/>
  <c r="BF127" i="30" s="1"/>
  <c r="AI136" i="36"/>
  <c r="AI92" i="33"/>
  <c r="AI166" i="33"/>
  <c r="BA102" i="33"/>
  <c r="BA167" i="33" s="1"/>
  <c r="AY102" i="33"/>
  <c r="AZ102" i="33"/>
  <c r="AZ167" i="33" s="1"/>
  <c r="AG166" i="33"/>
  <c r="BB102" i="33"/>
  <c r="BB167" i="33" s="1"/>
  <c r="AN101" i="33"/>
  <c r="AN166" i="33" s="1"/>
  <c r="AO166" i="33"/>
  <c r="AO167" i="33"/>
  <c r="AN102" i="33"/>
  <c r="AN167" i="33" s="1"/>
  <c r="E162" i="31" l="1"/>
  <c r="AC132" i="31"/>
  <c r="Y132" i="31"/>
  <c r="Y162" i="31" s="1"/>
  <c r="AI111" i="33"/>
  <c r="AI157" i="33"/>
  <c r="E171" i="33"/>
  <c r="AC141" i="33"/>
  <c r="E160" i="31"/>
  <c r="AC130" i="31"/>
  <c r="Y130" i="31"/>
  <c r="BD167" i="33"/>
  <c r="BC102" i="33"/>
  <c r="BC167" i="33" s="1"/>
  <c r="AO168" i="33"/>
  <c r="AN138" i="33"/>
  <c r="AN168" i="33" s="1"/>
  <c r="J74" i="37"/>
  <c r="K74" i="37"/>
  <c r="L74" i="37"/>
  <c r="L104" i="37" s="1"/>
  <c r="D104" i="37"/>
  <c r="R104" i="37" s="1"/>
  <c r="M74" i="37"/>
  <c r="R74" i="37"/>
  <c r="E169" i="33"/>
  <c r="AC139" i="33"/>
  <c r="Y139" i="33"/>
  <c r="BB129" i="31"/>
  <c r="BB159" i="31" s="1"/>
  <c r="AZ129" i="31"/>
  <c r="AZ159" i="31" s="1"/>
  <c r="BA129" i="31"/>
  <c r="BA159" i="31" s="1"/>
  <c r="AY129" i="31"/>
  <c r="AG159" i="31"/>
  <c r="BF129" i="31"/>
  <c r="BF159" i="31" s="1"/>
  <c r="BD129" i="31"/>
  <c r="BE129" i="31"/>
  <c r="BE159" i="31" s="1"/>
  <c r="AH159" i="31"/>
  <c r="BG129" i="31"/>
  <c r="BG159" i="31" s="1"/>
  <c r="AD131" i="31"/>
  <c r="AC161" i="31"/>
  <c r="AX102" i="33"/>
  <c r="AX167" i="33" s="1"/>
  <c r="AY167" i="33"/>
  <c r="Y141" i="33"/>
  <c r="Y171" i="33" s="1"/>
  <c r="N73" i="37"/>
  <c r="J103" i="37"/>
  <c r="E101" i="37"/>
  <c r="O71" i="37"/>
  <c r="O101" i="37" s="1"/>
  <c r="N102" i="37"/>
  <c r="E72" i="37"/>
  <c r="AH168" i="33"/>
  <c r="BG138" i="33"/>
  <c r="BG168" i="33" s="1"/>
  <c r="BF138" i="33"/>
  <c r="BF168" i="33" s="1"/>
  <c r="BE138" i="33"/>
  <c r="BE168" i="33" s="1"/>
  <c r="BD138" i="33"/>
  <c r="AI168" i="33"/>
  <c r="AG168" i="33"/>
  <c r="BB138" i="33"/>
  <c r="BB168" i="33" s="1"/>
  <c r="AZ138" i="33"/>
  <c r="AZ168" i="33" s="1"/>
  <c r="AY138" i="33"/>
  <c r="BA138" i="33"/>
  <c r="BA168" i="33" s="1"/>
  <c r="E170" i="33"/>
  <c r="AC140" i="33"/>
  <c r="Y140" i="33"/>
  <c r="Y170" i="33" s="1"/>
  <c r="S146" i="33"/>
  <c r="AO158" i="31"/>
  <c r="AN93" i="31"/>
  <c r="AN158" i="31" s="1"/>
  <c r="AN129" i="31"/>
  <c r="AN159" i="31" s="1"/>
  <c r="AO159" i="31"/>
  <c r="AI159" i="31"/>
  <c r="AD161" i="31" l="1"/>
  <c r="AI131" i="31"/>
  <c r="AI161" i="31" s="1"/>
  <c r="AG131" i="31"/>
  <c r="AE131" i="31"/>
  <c r="AE161" i="31" s="1"/>
  <c r="AQ131" i="31"/>
  <c r="AQ161" i="31" s="1"/>
  <c r="AP131" i="31"/>
  <c r="AP161" i="31" s="1"/>
  <c r="AO131" i="31"/>
  <c r="AR131" i="31"/>
  <c r="AR161" i="31" s="1"/>
  <c r="AH131" i="31"/>
  <c r="BC129" i="31"/>
  <c r="BC159" i="31" s="1"/>
  <c r="BD159" i="31"/>
  <c r="AC169" i="33"/>
  <c r="AD139" i="33"/>
  <c r="J104" i="37"/>
  <c r="N74" i="37"/>
  <c r="AC160" i="31"/>
  <c r="AD130" i="31"/>
  <c r="L75" i="37"/>
  <c r="L105" i="37" s="1"/>
  <c r="J75" i="37"/>
  <c r="J105" i="37" s="1"/>
  <c r="AD140" i="33"/>
  <c r="AC170" i="33"/>
  <c r="AY168" i="33"/>
  <c r="AX138" i="33"/>
  <c r="AX168" i="33" s="1"/>
  <c r="BC138" i="33"/>
  <c r="BC168" i="33" s="1"/>
  <c r="BD168" i="33"/>
  <c r="E102" i="37"/>
  <c r="O72" i="37"/>
  <c r="N103" i="37"/>
  <c r="E73" i="37"/>
  <c r="AY159" i="31"/>
  <c r="AX129" i="31"/>
  <c r="AX159" i="31" s="1"/>
  <c r="Y169" i="33"/>
  <c r="Y176" i="33" s="1"/>
  <c r="Y146" i="33"/>
  <c r="M104" i="37"/>
  <c r="M75" i="37"/>
  <c r="M105" i="37" s="1"/>
  <c r="K104" i="37"/>
  <c r="K75" i="37"/>
  <c r="K105" i="37" s="1"/>
  <c r="Y160" i="31"/>
  <c r="Y167" i="31" s="1"/>
  <c r="Y137" i="31"/>
  <c r="AC171" i="33"/>
  <c r="AD141" i="33"/>
  <c r="AC162" i="31"/>
  <c r="AD132" i="31"/>
  <c r="AQ141" i="33" l="1"/>
  <c r="AQ171" i="33" s="1"/>
  <c r="AO141" i="33"/>
  <c r="AP141" i="33"/>
  <c r="AP171" i="33" s="1"/>
  <c r="AH141" i="33"/>
  <c r="AD171" i="33"/>
  <c r="AI141" i="33"/>
  <c r="AI171" i="33" s="1"/>
  <c r="AE141" i="33"/>
  <c r="AE171" i="33" s="1"/>
  <c r="AG141" i="33"/>
  <c r="AR141" i="33"/>
  <c r="AR171" i="33" s="1"/>
  <c r="E103" i="37"/>
  <c r="O73" i="37"/>
  <c r="O103" i="37" s="1"/>
  <c r="AR130" i="31"/>
  <c r="AR160" i="31" s="1"/>
  <c r="AP130" i="31"/>
  <c r="AP160" i="31" s="1"/>
  <c r="AH130" i="31"/>
  <c r="AI130" i="31"/>
  <c r="AE130" i="31"/>
  <c r="AE160" i="31" s="1"/>
  <c r="AO130" i="31"/>
  <c r="AD160" i="31"/>
  <c r="AQ130" i="31"/>
  <c r="AQ160" i="31" s="1"/>
  <c r="AG130" i="31"/>
  <c r="AD169" i="33"/>
  <c r="AI139" i="33"/>
  <c r="AP139" i="33"/>
  <c r="AP169" i="33" s="1"/>
  <c r="AH139" i="33"/>
  <c r="AO139" i="33"/>
  <c r="AG139" i="33"/>
  <c r="AE139" i="33"/>
  <c r="AE169" i="33" s="1"/>
  <c r="AQ139" i="33"/>
  <c r="AQ169" i="33" s="1"/>
  <c r="AR139" i="33"/>
  <c r="AR169" i="33" s="1"/>
  <c r="AH161" i="31"/>
  <c r="BG131" i="31"/>
  <c r="BG161" i="31" s="1"/>
  <c r="BE131" i="31"/>
  <c r="BE161" i="31" s="1"/>
  <c r="BF131" i="31"/>
  <c r="BF161" i="31" s="1"/>
  <c r="BD131" i="31"/>
  <c r="AN131" i="31"/>
  <c r="AN161" i="31" s="1"/>
  <c r="AO161" i="31"/>
  <c r="BB131" i="31"/>
  <c r="BB161" i="31" s="1"/>
  <c r="AZ131" i="31"/>
  <c r="AZ161" i="31" s="1"/>
  <c r="BA131" i="31"/>
  <c r="BA161" i="31" s="1"/>
  <c r="AY131" i="31"/>
  <c r="AG161" i="31"/>
  <c r="AD162" i="31"/>
  <c r="AE132" i="31"/>
  <c r="AE162" i="31" s="1"/>
  <c r="AQ132" i="31"/>
  <c r="AQ162" i="31" s="1"/>
  <c r="AO132" i="31"/>
  <c r="AP132" i="31"/>
  <c r="AP162" i="31" s="1"/>
  <c r="AI132" i="31"/>
  <c r="AI162" i="31" s="1"/>
  <c r="AR132" i="31"/>
  <c r="AR162" i="31" s="1"/>
  <c r="AH132" i="31"/>
  <c r="AG132" i="31"/>
  <c r="O102" i="37"/>
  <c r="AR140" i="33"/>
  <c r="AR170" i="33" s="1"/>
  <c r="AP140" i="33"/>
  <c r="AP170" i="33" s="1"/>
  <c r="AH140" i="33"/>
  <c r="AG140" i="33"/>
  <c r="AE140" i="33"/>
  <c r="AE170" i="33" s="1"/>
  <c r="AI140" i="33"/>
  <c r="AI170" i="33" s="1"/>
  <c r="AD170" i="33"/>
  <c r="AQ140" i="33"/>
  <c r="AQ170" i="33" s="1"/>
  <c r="AO140" i="33"/>
  <c r="N104" i="37"/>
  <c r="E74" i="37"/>
  <c r="N75" i="37"/>
  <c r="N105" i="37" s="1"/>
  <c r="BA140" i="33" l="1"/>
  <c r="BA170" i="33" s="1"/>
  <c r="AY140" i="33"/>
  <c r="AG170" i="33"/>
  <c r="AZ140" i="33"/>
  <c r="AZ170" i="33" s="1"/>
  <c r="BB140" i="33"/>
  <c r="BB170" i="33" s="1"/>
  <c r="BA132" i="31"/>
  <c r="BA162" i="31" s="1"/>
  <c r="AY132" i="31"/>
  <c r="AG162" i="31"/>
  <c r="BB132" i="31"/>
  <c r="BB162" i="31" s="1"/>
  <c r="AZ132" i="31"/>
  <c r="AZ162" i="31" s="1"/>
  <c r="AO169" i="33"/>
  <c r="AN139" i="33"/>
  <c r="AN169" i="33" s="1"/>
  <c r="AO160" i="31"/>
  <c r="AN130" i="31"/>
  <c r="AN160" i="31" s="1"/>
  <c r="AI160" i="31"/>
  <c r="AI167" i="31" s="1"/>
  <c r="AI137" i="31"/>
  <c r="E104" i="37"/>
  <c r="E105" i="37" s="1"/>
  <c r="O74" i="37"/>
  <c r="AN140" i="33"/>
  <c r="AN170" i="33" s="1"/>
  <c r="AO170" i="33"/>
  <c r="AH170" i="33"/>
  <c r="BF140" i="33"/>
  <c r="BF170" i="33" s="1"/>
  <c r="BE140" i="33"/>
  <c r="BE170" i="33" s="1"/>
  <c r="BG140" i="33"/>
  <c r="BG170" i="33" s="1"/>
  <c r="BD140" i="33"/>
  <c r="BG132" i="31"/>
  <c r="BG162" i="31" s="1"/>
  <c r="BE132" i="31"/>
  <c r="BE162" i="31" s="1"/>
  <c r="BF132" i="31"/>
  <c r="BF162" i="31" s="1"/>
  <c r="BD132" i="31"/>
  <c r="AH162" i="31"/>
  <c r="AN132" i="31"/>
  <c r="AN162" i="31" s="1"/>
  <c r="AO162" i="31"/>
  <c r="AY161" i="31"/>
  <c r="AX131" i="31"/>
  <c r="AX161" i="31" s="1"/>
  <c r="BC131" i="31"/>
  <c r="BC161" i="31" s="1"/>
  <c r="BD161" i="31"/>
  <c r="BB139" i="33"/>
  <c r="BB169" i="33" s="1"/>
  <c r="AZ139" i="33"/>
  <c r="AZ169" i="33" s="1"/>
  <c r="BA139" i="33"/>
  <c r="BA169" i="33" s="1"/>
  <c r="AY139" i="33"/>
  <c r="AG169" i="33"/>
  <c r="BF139" i="33"/>
  <c r="BF169" i="33" s="1"/>
  <c r="BD139" i="33"/>
  <c r="AH169" i="33"/>
  <c r="BE139" i="33"/>
  <c r="BE169" i="33" s="1"/>
  <c r="BG139" i="33"/>
  <c r="BG169" i="33" s="1"/>
  <c r="AI169" i="33"/>
  <c r="AI176" i="33" s="1"/>
  <c r="AI146" i="33"/>
  <c r="AG160" i="31"/>
  <c r="BB130" i="31"/>
  <c r="BB160" i="31" s="1"/>
  <c r="AZ130" i="31"/>
  <c r="AZ160" i="31" s="1"/>
  <c r="BA130" i="31"/>
  <c r="BA160" i="31" s="1"/>
  <c r="AY130" i="31"/>
  <c r="BG130" i="31"/>
  <c r="BG160" i="31" s="1"/>
  <c r="BE130" i="31"/>
  <c r="BE160" i="31" s="1"/>
  <c r="BF130" i="31"/>
  <c r="BF160" i="31" s="1"/>
  <c r="BD130" i="31"/>
  <c r="AH160" i="31"/>
  <c r="E75" i="37"/>
  <c r="AG171" i="33"/>
  <c r="BA141" i="33"/>
  <c r="BA171" i="33" s="1"/>
  <c r="BB141" i="33"/>
  <c r="BB171" i="33" s="1"/>
  <c r="AY141" i="33"/>
  <c r="AZ141" i="33"/>
  <c r="AZ171" i="33" s="1"/>
  <c r="AH171" i="33"/>
  <c r="BG141" i="33"/>
  <c r="BG171" i="33" s="1"/>
  <c r="BE141" i="33"/>
  <c r="BE171" i="33" s="1"/>
  <c r="BF141" i="33"/>
  <c r="BF171" i="33" s="1"/>
  <c r="BD141" i="33"/>
  <c r="AO171" i="33"/>
  <c r="AN141" i="33"/>
  <c r="AN171" i="33" s="1"/>
  <c r="AX139" i="33" l="1"/>
  <c r="AX169" i="33" s="1"/>
  <c r="AY169" i="33"/>
  <c r="BC132" i="31"/>
  <c r="BC162" i="31" s="1"/>
  <c r="BD162" i="31"/>
  <c r="O104" i="37"/>
  <c r="O75" i="37"/>
  <c r="O105" i="37" s="1"/>
  <c r="AX132" i="31"/>
  <c r="AX162" i="31" s="1"/>
  <c r="AY162" i="31"/>
  <c r="AY170" i="33"/>
  <c r="AX140" i="33"/>
  <c r="AX170" i="33" s="1"/>
  <c r="BD171" i="33"/>
  <c r="BC141" i="33"/>
  <c r="BC171" i="33" s="1"/>
  <c r="AX141" i="33"/>
  <c r="AX171" i="33" s="1"/>
  <c r="AY171" i="33"/>
  <c r="BD160" i="31"/>
  <c r="BC130" i="31"/>
  <c r="BC160" i="31" s="1"/>
  <c r="AY160" i="31"/>
  <c r="AX130" i="31"/>
  <c r="AX160" i="31" s="1"/>
  <c r="BC139" i="33"/>
  <c r="BC169" i="33" s="1"/>
  <c r="BD169" i="33"/>
  <c r="BD170" i="33"/>
  <c r="BC140" i="33"/>
  <c r="BC170" i="33" s="1"/>
  <c r="U71" i="44"/>
</calcChain>
</file>

<file path=xl/sharedStrings.xml><?xml version="1.0" encoding="utf-8"?>
<sst xmlns="http://schemas.openxmlformats.org/spreadsheetml/2006/main" count="3017" uniqueCount="269">
  <si>
    <t>гинекологический прием</t>
  </si>
  <si>
    <t>лор прием</t>
  </si>
  <si>
    <t>дерматологический прием</t>
  </si>
  <si>
    <t>урологический прием</t>
  </si>
  <si>
    <t>абдоминальный прием</t>
  </si>
  <si>
    <t>маммологический прием</t>
  </si>
  <si>
    <t>торакальный прием</t>
  </si>
  <si>
    <t>химиотерапевтический прием</t>
  </si>
  <si>
    <t>Врач-эндокринолог</t>
  </si>
  <si>
    <t>Врач-невролог</t>
  </si>
  <si>
    <t>Количество должностей</t>
  </si>
  <si>
    <t>КБ</t>
  </si>
  <si>
    <t>Врач-терапевт</t>
  </si>
  <si>
    <t>Врач-кардиолог</t>
  </si>
  <si>
    <t>Поликлиническое отделение № 1</t>
  </si>
  <si>
    <t>Поликлиническое отделение № 2</t>
  </si>
  <si>
    <t>Общеполиклинический персонал</t>
  </si>
  <si>
    <t>ГБУЗ  СК "Ставропольский краевой клинический онкологический диспансер"</t>
  </si>
  <si>
    <t xml:space="preserve">       Расчет</t>
  </si>
  <si>
    <t>Амбулаторно-поликлиническая помощь</t>
  </si>
  <si>
    <t xml:space="preserve">Врач-гематолог </t>
  </si>
  <si>
    <t>Врач-радиолог</t>
  </si>
  <si>
    <t>Итого:</t>
  </si>
  <si>
    <t>отпуск</t>
  </si>
  <si>
    <t>Врач по медицинской реабилитаци</t>
  </si>
  <si>
    <t>Свод по поликлинике</t>
  </si>
  <si>
    <t>Врач-радиолог- КБ</t>
  </si>
  <si>
    <t>Врач-онколог , в том числе</t>
  </si>
  <si>
    <t>Врач-радиолог, в том числе</t>
  </si>
  <si>
    <t>Итого</t>
  </si>
  <si>
    <t>рабочие дни</t>
  </si>
  <si>
    <t>отпуск календарных дней</t>
  </si>
  <si>
    <t>выходные в отпуске</t>
  </si>
  <si>
    <t xml:space="preserve">подмена на период отпуска </t>
  </si>
  <si>
    <t>продолжительность рабочего дня</t>
  </si>
  <si>
    <t>минуты</t>
  </si>
  <si>
    <t>коэффициент использования рабочего времени</t>
  </si>
  <si>
    <t>Количество посещений в год на все штатные должности</t>
  </si>
  <si>
    <t>Количество посещений на 1 штатную должность в день</t>
  </si>
  <si>
    <t>Количество посещений на 1 штатную должность в год</t>
  </si>
  <si>
    <t>Доля первичных больных</t>
  </si>
  <si>
    <t>Доля диспансерных больных</t>
  </si>
  <si>
    <t>Количественная структура посещений в день на 1 ставку врача</t>
  </si>
  <si>
    <t>Время для первичных пациентов</t>
  </si>
  <si>
    <t>Время для диспансерных пациентов</t>
  </si>
  <si>
    <t>Время для льготных категорий граждан</t>
  </si>
  <si>
    <t>Время для дополнительного приема врача</t>
  </si>
  <si>
    <t>Количественная структура посещений в день на 1 ставку врача с учетом совмещения 50 %</t>
  </si>
  <si>
    <t>Всего талонов, в том числе</t>
  </si>
  <si>
    <t>Талоны для первичных больных</t>
  </si>
  <si>
    <t>Талоны для диспансерных больных</t>
  </si>
  <si>
    <t>Талоны для  дополнительного приема врача</t>
  </si>
  <si>
    <t>Количество посещений на 1 штатную должность с учетом совмещения 50%</t>
  </si>
  <si>
    <t>Наименование должностей</t>
  </si>
  <si>
    <t>Годовой бюджет рабочего времени на 1 должность, мин.</t>
  </si>
  <si>
    <t>Годовой бюджет рабочего времени на все должности, мин.</t>
  </si>
  <si>
    <t>Доля дополнительных приемов врача (КБ, б/л, рецепты, обращение-дообследования, тяжелые, больные с рекомендациями федеральных клиник)</t>
  </si>
  <si>
    <t>Среднее время на 1 посещение, мин.</t>
  </si>
  <si>
    <t>Расчетное количество посещений, кол-во</t>
  </si>
  <si>
    <t>Среднее время на 1 посещение с учетом совмещения 50 %, мин.</t>
  </si>
  <si>
    <t>Структура посещений,  %</t>
  </si>
  <si>
    <t>Доля льготных категорий граждан</t>
  </si>
  <si>
    <t>Талоны для льготных категорий граждан</t>
  </si>
  <si>
    <t xml:space="preserve">                общего объема амбулаторно-поликлинической помощи  в разрезе специальностей на 2016 год</t>
  </si>
  <si>
    <t>Количественная структура посещений в день на 1 ставку врача, кол-во</t>
  </si>
  <si>
    <t>Количественная структура посещений в день на 1 ставку врача с учетом совмещения 50 %, кол-во</t>
  </si>
  <si>
    <t>Количество посещений на 0,25 штатной должности в день</t>
  </si>
  <si>
    <t>Количество посещений на 0,5 штатной должности в день</t>
  </si>
  <si>
    <t>Количественная структура посещений в день на 0,25 ставки врача, кол-во</t>
  </si>
  <si>
    <t>Количественная структура посещений в день на 0,5 ставки врача, кол-во</t>
  </si>
  <si>
    <t>Количество посещений на все штатные должности в день</t>
  </si>
  <si>
    <t>Время для диспансерных пациентов на 30 % меньше первичных</t>
  </si>
  <si>
    <t>Итого план посещений в год</t>
  </si>
  <si>
    <t>Количество посещений в год на все штатные должности (среднее время на 1 шт. ед.)</t>
  </si>
  <si>
    <t>Структура посещений на 1 штатную должность, кол-во</t>
  </si>
  <si>
    <t>Количество посещений в год на все штатные должности (среднее время на 1,5 шт. ед.)</t>
  </si>
  <si>
    <t>Количество посещений в день через среднее время на шт. ед. с учетом совмещения 50%</t>
  </si>
  <si>
    <t>Структура посещений на все штатные должности, кол-во</t>
  </si>
  <si>
    <t>Структура посещений на все штатные должности с учетом совмещения 50%, кол-во</t>
  </si>
  <si>
    <t>Количество посещений на 1 штатную должность с учетом совмещения 50% в день</t>
  </si>
  <si>
    <t>Количество посещений на 0,25 штатной должности в день (без совмещения)</t>
  </si>
  <si>
    <t>Количество посещений на 0,5 штатной должности в день (без совмещения)</t>
  </si>
  <si>
    <t xml:space="preserve">Доля дополнительных приемов врача </t>
  </si>
  <si>
    <t>Предварительная запись</t>
  </si>
  <si>
    <t>Гинекологический прием</t>
  </si>
  <si>
    <t>Количественная структура посещений в день на 0,25 ставки врача (без совмещения), кол-во</t>
  </si>
  <si>
    <t>Количественная структура посещений в день на 0,5 ставки врача (без совмещения), кол-во</t>
  </si>
  <si>
    <t>Предварительная запись (основное расписание)</t>
  </si>
  <si>
    <t>Дополнительное расписание</t>
  </si>
  <si>
    <t>Талоны для первичных больных (2, 6, 7)</t>
  </si>
  <si>
    <t>Талоны для диспансерных больных (1, 3, 4, 5)</t>
  </si>
  <si>
    <t>Талоны для льготных категорий граждан (18, 19, 22, 23)</t>
  </si>
  <si>
    <t>Талоны для  дополнительного приема врача (8, 9, 10, 11, 12, 13, 14, 15, 16, 17, 20, 21)</t>
  </si>
  <si>
    <t>УТВЕРЖДАЮ:</t>
  </si>
  <si>
    <t xml:space="preserve">ГЛАВНЫЙ ВРАЧ </t>
  </si>
  <si>
    <t>ГБУЗ СК "СККОД"</t>
  </si>
  <si>
    <t>___________________К.В.Хурцев</t>
  </si>
  <si>
    <t>ПРОИЗВОДСТВЕННОЕ ЗАДАНИЕ НА 2016 ГОД</t>
  </si>
  <si>
    <t>ОБЩЕПОЛИКЛИНИЧЕСКИЙ ПЕРСОНАЛ</t>
  </si>
  <si>
    <t>Согласовано:</t>
  </si>
  <si>
    <t>Заведующая поликлиникой</t>
  </si>
  <si>
    <t>Л.А.Укроженко</t>
  </si>
  <si>
    <t>Заместитель главного врача по медицинской части</t>
  </si>
  <si>
    <t>Е.В.Кубышкина</t>
  </si>
  <si>
    <t>Заместитель главного врача по организационно-методической работе</t>
  </si>
  <si>
    <t>Е.В.Лемешева</t>
  </si>
  <si>
    <t>Заместитель главного врача по хирургии</t>
  </si>
  <si>
    <t>В.А.Шутов</t>
  </si>
  <si>
    <t>Заместитель главного врача по лечебной и профилактической работе</t>
  </si>
  <si>
    <t>Л.К.Аксенова</t>
  </si>
  <si>
    <t>Заместитель главного врача по клинико-экспертной работе</t>
  </si>
  <si>
    <t>Л.А.Гулиева</t>
  </si>
  <si>
    <t>Заместитель главного врача по экономическим вопросам</t>
  </si>
  <si>
    <t>Н.В.Буцкая</t>
  </si>
  <si>
    <t>ПОЛИКЛИНИЧЕСКОЕ ОТДЕЛЕНИЕ № 1</t>
  </si>
  <si>
    <t xml:space="preserve">    ПРОИЗВОДСТВЕННОЕ ЗАДАНИЕ НА 2016 ГОД</t>
  </si>
  <si>
    <t>ПОЛИКЛИНИЧЕСКОЕ ОТДЕЛЕНИЕ № 2</t>
  </si>
  <si>
    <t>Ю.Ю.Ионкова</t>
  </si>
  <si>
    <t>"_____"________________201   г.</t>
  </si>
  <si>
    <t>"_____"________________201  г.</t>
  </si>
  <si>
    <t>ПРОИЗВОДСТВЕННЫЕ ОБЪЕМЫ АМБУЛАТОРНО-ПОЛИКЛИНИЧЕСКОЙ ПОМОЩИ В СИСТЕМЕ ОМС С 01.01.2016Г. ПО 31.03.2016Г.</t>
  </si>
  <si>
    <t xml:space="preserve">Время для диспансерных пациентов </t>
  </si>
  <si>
    <t xml:space="preserve">Количество посещений на 1 штатную должность </t>
  </si>
  <si>
    <t>Лор прием</t>
  </si>
  <si>
    <t>Дерматологический прием</t>
  </si>
  <si>
    <t>Урологический прием</t>
  </si>
  <si>
    <t>Абдоминальный прием</t>
  </si>
  <si>
    <t>Маммологический прием</t>
  </si>
  <si>
    <t>Торакальный прием</t>
  </si>
  <si>
    <t>Консультативное бюро</t>
  </si>
  <si>
    <t>Исп. Е.А.Мунгалова</t>
  </si>
  <si>
    <t>C:\Users\Пользователь\Desktop\ПОЛИКЛИНИКА 2016</t>
  </si>
  <si>
    <t>Химиотерапевтический прием 1</t>
  </si>
  <si>
    <t>Химиотерапевтический прием 2</t>
  </si>
  <si>
    <t>сокращенные часы</t>
  </si>
  <si>
    <t>Врач-радиолог КБ</t>
  </si>
  <si>
    <t xml:space="preserve">Количество посещений в год на все штатные должности </t>
  </si>
  <si>
    <t xml:space="preserve">Врач-онколог </t>
  </si>
  <si>
    <t xml:space="preserve">      ПРОИЗВОДСТВЕННОЕ ЗАДАНИЕ НА 2016 ГОД</t>
  </si>
  <si>
    <t>СВОД ПО ПОЛИКЛИНИКЕ</t>
  </si>
  <si>
    <t>Доля дополнительных приемов врача</t>
  </si>
  <si>
    <t>C:\Users\Пользователь\Desktop\2016 год\ПОЛИКЛИНИКА 2016\Планы АПП на 2016 год на утверждение</t>
  </si>
  <si>
    <t>Заведующая поликлиническим отделением - врач-радиотерапевт</t>
  </si>
  <si>
    <t>Заведующая поликлиническим отделением - врач-онколог</t>
  </si>
  <si>
    <r>
      <t xml:space="preserve">               ПРОИЗВОДСТВЕННЫЕ ОБЪЕМЫ АМБУЛАТОРНО-ПОЛИКЛИНИЧЕСКОЙ ПОМОЩИ В СИСТЕМЕ ОМС с</t>
    </r>
    <r>
      <rPr>
        <b/>
        <sz val="12"/>
        <rFont val="Calibri"/>
        <family val="2"/>
        <charset val="204"/>
      </rPr>
      <t xml:space="preserve"> 01.01.2016г. по 31.12.2016г.</t>
    </r>
  </si>
  <si>
    <t>Количество посещений на все штатные должности, кол-во</t>
  </si>
  <si>
    <t>План посещений на 2016 год</t>
  </si>
  <si>
    <t>Январь (15 рабочих дней)</t>
  </si>
  <si>
    <t>Февраль (20 рабочих дней)</t>
  </si>
  <si>
    <t>Март (21 рабочий день)</t>
  </si>
  <si>
    <t>Апрель (21 рабочий день)</t>
  </si>
  <si>
    <t>Май (19 рабочих дней)</t>
  </si>
  <si>
    <t>Июнь (21 рабочий день)</t>
  </si>
  <si>
    <t>Июль (21 рабочий день)</t>
  </si>
  <si>
    <t>Август (23 рабочих дня)</t>
  </si>
  <si>
    <t>Сентябрь (22 рабочих дня)</t>
  </si>
  <si>
    <t>Октябрь (21 рабочий день)</t>
  </si>
  <si>
    <t>Ноябрь (21 рабочий день)</t>
  </si>
  <si>
    <t>Декабрь (22 рабочих дня)</t>
  </si>
  <si>
    <t xml:space="preserve">               ПРОИЗВОДСТВЕННЫЕ ОБЪЕМЫ АМБУЛАТОРНО-ПОЛИКЛИНИЧЕСКОЙ ПОМОЩИ В СИСТЕМЕ ОМС ПОМЕСЯЧНО</t>
  </si>
  <si>
    <t>Наименование специальности</t>
  </si>
  <si>
    <t xml:space="preserve"> для первичных пациентов</t>
  </si>
  <si>
    <t>Первичные</t>
  </si>
  <si>
    <t>Диспансерные</t>
  </si>
  <si>
    <t>Врач-онколог</t>
  </si>
  <si>
    <t>7:30-13:00</t>
  </si>
  <si>
    <t xml:space="preserve">Кол-во талонов в день </t>
  </si>
  <si>
    <t>Талоны для льготной категории</t>
  </si>
  <si>
    <t>Талоны для дополнительного приема</t>
  </si>
  <si>
    <t>для диспансерных пациентов</t>
  </si>
  <si>
    <t>для льготных категорий граждан</t>
  </si>
  <si>
    <t>Льготные</t>
  </si>
  <si>
    <t>для дополнительного приема</t>
  </si>
  <si>
    <t>Дополнительное расписание, талонов в месяц</t>
  </si>
  <si>
    <t>Предварительная запись, талонов в месяц</t>
  </si>
  <si>
    <t>Дополнительный прием</t>
  </si>
  <si>
    <t>Среднее время на 1 посещение</t>
  </si>
  <si>
    <t>13:30-19:00</t>
  </si>
  <si>
    <t>Лычагина Е.С.</t>
  </si>
  <si>
    <t>В отпуске:</t>
  </si>
  <si>
    <t>ПОНЕДЕЛЬНИК-ПЯТНИЦА</t>
  </si>
  <si>
    <t xml:space="preserve">кабинет </t>
  </si>
  <si>
    <t>Врач-онколог (реабилитолог)</t>
  </si>
  <si>
    <t>ВТОРНИК, ЧЕТВЕРГ</t>
  </si>
  <si>
    <t>График приема</t>
  </si>
  <si>
    <t>этаж</t>
  </si>
  <si>
    <t xml:space="preserve">  </t>
  </si>
  <si>
    <t>212п</t>
  </si>
  <si>
    <t>101п</t>
  </si>
  <si>
    <t>217п</t>
  </si>
  <si>
    <t xml:space="preserve">Врач-химиотерапевт </t>
  </si>
  <si>
    <t xml:space="preserve">Гадаборшева В.Х. </t>
  </si>
  <si>
    <t xml:space="preserve">расписание врачей поликлинического отделения№2 </t>
  </si>
  <si>
    <t xml:space="preserve">       </t>
  </si>
  <si>
    <t>Удовыченко В.А.</t>
  </si>
  <si>
    <t>Дзюба А.А.</t>
  </si>
  <si>
    <t>Азов  У.С.</t>
  </si>
  <si>
    <t>Рамазанов М.М.</t>
  </si>
  <si>
    <t>214п</t>
  </si>
  <si>
    <t>Билюкова Е.Ю.</t>
  </si>
  <si>
    <t>Джентемиров С.К.</t>
  </si>
  <si>
    <t>108п</t>
  </si>
  <si>
    <t>219 п</t>
  </si>
  <si>
    <t>08:00-13:30</t>
  </si>
  <si>
    <t>Неплюев А.А.</t>
  </si>
  <si>
    <t>213п</t>
  </si>
  <si>
    <t>14:30-16:00</t>
  </si>
  <si>
    <t>10:00-13:00</t>
  </si>
  <si>
    <r>
      <t xml:space="preserve">221 </t>
    </r>
    <r>
      <rPr>
        <b/>
        <sz val="9"/>
        <color indexed="8"/>
        <rFont val="Times New Roman"/>
        <family val="1"/>
        <charset val="204"/>
      </rPr>
      <t>СтавОнко</t>
    </r>
  </si>
  <si>
    <t>Архипов С.В.</t>
  </si>
  <si>
    <t>Заведующай поликлиническим отделением №2</t>
  </si>
  <si>
    <t>Лысенко А.Н.</t>
  </si>
  <si>
    <t>109п</t>
  </si>
  <si>
    <t>Кюрджиева В.С.</t>
  </si>
  <si>
    <t>10:00-15:00 перерыв с 10:10-14:30</t>
  </si>
  <si>
    <t>10:30-16:00 перерыв с 10:40-15:30</t>
  </si>
  <si>
    <t>Осипов И.В.</t>
  </si>
  <si>
    <t>09:30-11:00</t>
  </si>
  <si>
    <t>Врач терапевт</t>
  </si>
  <si>
    <t>08:00- 11:00</t>
  </si>
  <si>
    <t>Лежнина С.К..</t>
  </si>
  <si>
    <t>ГБУЗСК "Ставропольский краевой клинический онкологический диспансер"</t>
  </si>
  <si>
    <t>Филатова А.Н.</t>
  </si>
  <si>
    <t>Финютина М.О.</t>
  </si>
  <si>
    <t>Эльбуздукаева А.Б.</t>
  </si>
  <si>
    <t>Луганский Ф.И.</t>
  </si>
  <si>
    <t>218п</t>
  </si>
  <si>
    <t>110п</t>
  </si>
  <si>
    <t>206 СтавОнко</t>
  </si>
  <si>
    <t>понедельник, среда, пятница</t>
  </si>
  <si>
    <t>104 гл. корпус</t>
  </si>
  <si>
    <t>Алиев М.И.</t>
  </si>
  <si>
    <t>205п</t>
  </si>
  <si>
    <t>9:00-11:00</t>
  </si>
  <si>
    <t>15:00-18:00</t>
  </si>
  <si>
    <t xml:space="preserve">Врач противоболевой терапии сидорина </t>
  </si>
  <si>
    <t>210п</t>
  </si>
  <si>
    <t>Оганесян Е.Ю.</t>
  </si>
  <si>
    <t>203п</t>
  </si>
  <si>
    <t>Сидорина А.Ю.</t>
  </si>
  <si>
    <t>204п</t>
  </si>
  <si>
    <t>206п</t>
  </si>
  <si>
    <t>215п</t>
  </si>
  <si>
    <t>13:00-16:00</t>
  </si>
  <si>
    <t>103 гл. корпус</t>
  </si>
  <si>
    <t>Томашевская М.В.</t>
  </si>
  <si>
    <t xml:space="preserve">Сидорина А.Ю. </t>
  </si>
  <si>
    <t>вторник,четверг</t>
  </si>
  <si>
    <t>Рамазанов М.М.  Луганский Ф.И.  доп. приём в конце рабочего дня</t>
  </si>
  <si>
    <t>16:30-19:00</t>
  </si>
  <si>
    <t>13:30-16:30</t>
  </si>
  <si>
    <t>7:30-10:00</t>
  </si>
  <si>
    <t>07:30-13:00</t>
  </si>
  <si>
    <t xml:space="preserve">понедельник- пятница </t>
  </si>
  <si>
    <t>08:00-10:00</t>
  </si>
  <si>
    <t>13-30-17:00</t>
  </si>
  <si>
    <t>июнь 2024 ГОД</t>
  </si>
  <si>
    <t>Немцева Е.А.</t>
  </si>
  <si>
    <t>Эльбуздукаева А.Б. с 17.06.  7 дн</t>
  </si>
  <si>
    <t>Кюрджиева В.С. С 17.06. 14 дн.</t>
  </si>
  <si>
    <t>Оганисян Е.Ю.  С 24.06  12 дн.</t>
  </si>
  <si>
    <t>Финютина М.О.  С 24.06  14 дн.</t>
  </si>
  <si>
    <t>Билюкова Е.Ю.  С 24.06  19 дн.</t>
  </si>
  <si>
    <t>Осипов И.В. с  10.06  4 дн.</t>
  </si>
  <si>
    <t>Шаллаева Е.И.</t>
  </si>
  <si>
    <t>8:00-12:30</t>
  </si>
  <si>
    <t>14:00--18:30</t>
  </si>
  <si>
    <t xml:space="preserve">Врач противоболевой терапии </t>
  </si>
  <si>
    <t>08:00-13:30; 14:30-16:00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</si>
</sst>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[$-419]mmmm\ yyyy;@"/>
  </numFmts>
  <fonts count="22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color indexed="8"/>
      <name val="Arial"/>
      <family val="2"/>
      <charset val="204"/>
    </font>
    <font>
      <b/>
      <sz val="11"/>
      <color indexed="8"/>
      <name val="Calibri"/>
      <family val="2"/>
      <charset val="204"/>
    </font>
    <font>
      <b/>
      <sz val="10"/>
      <color indexed="8"/>
      <name val="Calibri"/>
      <family val="2"/>
      <charset val="204"/>
    </font>
    <font>
      <b/>
      <sz val="8"/>
      <color indexed="8"/>
      <name val="Calibri"/>
      <family val="2"/>
      <charset val="204"/>
    </font>
    <font>
      <b/>
      <sz val="12"/>
      <color indexed="8"/>
      <name val="Calibri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Calibri"/>
      <family val="2"/>
      <charset val="204"/>
    </font>
    <font>
      <sz val="11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9"/>
      <color indexed="8"/>
      <name val="Times New Roman"/>
      <family val="1"/>
      <charset val="204"/>
    </font>
    <font>
      <b/>
      <sz val="14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2DDE6"/>
        <bgColor indexed="64"/>
      </patternFill>
    </fill>
    <fill>
      <patternFill patternType="solid">
        <fgColor rgb="FFFFFF00"/>
        <bgColor indexed="64"/>
      </patternFill>
    </fill>
  </fills>
  <borders count="7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4">
    <xf numFmtId="0" fontId="0" fillId="0" borderId="0"/>
    <xf numFmtId="0" fontId="2" fillId="0" borderId="0"/>
    <xf numFmtId="0" fontId="19" fillId="0" borderId="0"/>
    <xf numFmtId="9" fontId="1" fillId="0" borderId="0" applyFont="0" applyFill="0" applyBorder="0" applyAlignment="0" applyProtection="0"/>
  </cellStyleXfs>
  <cellXfs count="706">
    <xf numFmtId="0" fontId="0" fillId="0" borderId="0" xfId="0"/>
    <xf numFmtId="0" fontId="3" fillId="0" borderId="1" xfId="0" applyFont="1" applyBorder="1"/>
    <xf numFmtId="0" fontId="3" fillId="0" borderId="2" xfId="0" applyFont="1" applyBorder="1"/>
    <xf numFmtId="0" fontId="0" fillId="0" borderId="3" xfId="0" applyBorder="1"/>
    <xf numFmtId="0" fontId="3" fillId="0" borderId="3" xfId="0" applyFont="1" applyBorder="1"/>
    <xf numFmtId="0" fontId="3" fillId="0" borderId="4" xfId="0" applyFont="1" applyBorder="1"/>
    <xf numFmtId="1" fontId="0" fillId="0" borderId="0" xfId="0" applyNumberFormat="1"/>
    <xf numFmtId="0" fontId="0" fillId="0" borderId="5" xfId="0" applyBorder="1"/>
    <xf numFmtId="0" fontId="0" fillId="0" borderId="3" xfId="0" applyFont="1" applyBorder="1"/>
    <xf numFmtId="0" fontId="3" fillId="0" borderId="6" xfId="0" applyFont="1" applyBorder="1"/>
    <xf numFmtId="0" fontId="0" fillId="0" borderId="6" xfId="0" applyBorder="1"/>
    <xf numFmtId="0" fontId="3" fillId="0" borderId="7" xfId="0" applyFont="1" applyBorder="1"/>
    <xf numFmtId="0" fontId="3" fillId="0" borderId="8" xfId="0" applyFont="1" applyBorder="1"/>
    <xf numFmtId="0" fontId="3" fillId="0" borderId="9" xfId="0" applyFont="1" applyBorder="1"/>
    <xf numFmtId="0" fontId="3" fillId="0" borderId="10" xfId="0" applyFont="1" applyBorder="1"/>
    <xf numFmtId="0" fontId="3" fillId="0" borderId="11" xfId="0" applyFont="1" applyBorder="1"/>
    <xf numFmtId="0" fontId="3" fillId="0" borderId="12" xfId="0" applyFont="1" applyBorder="1"/>
    <xf numFmtId="1" fontId="3" fillId="0" borderId="12" xfId="0" applyNumberFormat="1" applyFont="1" applyBorder="1"/>
    <xf numFmtId="1" fontId="3" fillId="0" borderId="7" xfId="0" applyNumberFormat="1" applyFont="1" applyBorder="1"/>
    <xf numFmtId="1" fontId="3" fillId="0" borderId="6" xfId="0" applyNumberFormat="1" applyFont="1" applyBorder="1"/>
    <xf numFmtId="0" fontId="0" fillId="0" borderId="0" xfId="0" applyBorder="1"/>
    <xf numFmtId="1" fontId="3" fillId="0" borderId="0" xfId="0" applyNumberFormat="1" applyFont="1" applyBorder="1"/>
    <xf numFmtId="0" fontId="0" fillId="0" borderId="2" xfId="0" applyBorder="1" applyAlignment="1">
      <alignment wrapText="1"/>
    </xf>
    <xf numFmtId="0" fontId="0" fillId="0" borderId="13" xfId="0" applyBorder="1"/>
    <xf numFmtId="0" fontId="0" fillId="0" borderId="4" xfId="0" applyBorder="1" applyAlignment="1">
      <alignment wrapText="1"/>
    </xf>
    <xf numFmtId="2" fontId="0" fillId="0" borderId="5" xfId="3" applyNumberFormat="1" applyFont="1" applyBorder="1"/>
    <xf numFmtId="0" fontId="0" fillId="0" borderId="14" xfId="0" applyBorder="1"/>
    <xf numFmtId="1" fontId="3" fillId="0" borderId="13" xfId="0" applyNumberFormat="1" applyFont="1" applyBorder="1"/>
    <xf numFmtId="1" fontId="3" fillId="0" borderId="5" xfId="0" applyNumberFormat="1" applyFont="1" applyBorder="1"/>
    <xf numFmtId="1" fontId="3" fillId="0" borderId="15" xfId="0" applyNumberFormat="1" applyFont="1" applyBorder="1"/>
    <xf numFmtId="1" fontId="3" fillId="0" borderId="16" xfId="0" applyNumberFormat="1" applyFont="1" applyBorder="1"/>
    <xf numFmtId="0" fontId="0" fillId="0" borderId="7" xfId="0" applyBorder="1"/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17" xfId="0" applyFont="1" applyBorder="1" applyAlignment="1">
      <alignment vertical="center" wrapText="1"/>
    </xf>
    <xf numFmtId="0" fontId="3" fillId="0" borderId="16" xfId="0" applyFont="1" applyBorder="1" applyAlignment="1">
      <alignment vertical="center"/>
    </xf>
    <xf numFmtId="0" fontId="4" fillId="0" borderId="18" xfId="0" applyFont="1" applyBorder="1" applyAlignment="1">
      <alignment vertical="center" wrapText="1"/>
    </xf>
    <xf numFmtId="0" fontId="4" fillId="0" borderId="19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0" fontId="4" fillId="0" borderId="15" xfId="0" applyFont="1" applyBorder="1" applyAlignment="1">
      <alignment vertical="center" wrapText="1"/>
    </xf>
    <xf numFmtId="164" fontId="4" fillId="0" borderId="21" xfId="0" applyNumberFormat="1" applyFont="1" applyBorder="1" applyAlignment="1">
      <alignment vertical="center" wrapText="1"/>
    </xf>
    <xf numFmtId="1" fontId="3" fillId="0" borderId="10" xfId="0" applyNumberFormat="1" applyFont="1" applyBorder="1"/>
    <xf numFmtId="0" fontId="0" fillId="0" borderId="10" xfId="0" applyBorder="1"/>
    <xf numFmtId="1" fontId="3" fillId="0" borderId="22" xfId="0" applyNumberFormat="1" applyFont="1" applyBorder="1"/>
    <xf numFmtId="0" fontId="0" fillId="0" borderId="12" xfId="0" applyBorder="1"/>
    <xf numFmtId="1" fontId="3" fillId="0" borderId="23" xfId="0" applyNumberFormat="1" applyFont="1" applyBorder="1"/>
    <xf numFmtId="1" fontId="3" fillId="0" borderId="24" xfId="0" applyNumberFormat="1" applyFont="1" applyBorder="1"/>
    <xf numFmtId="1" fontId="3" fillId="0" borderId="25" xfId="0" applyNumberFormat="1" applyFont="1" applyBorder="1"/>
    <xf numFmtId="0" fontId="3" fillId="0" borderId="18" xfId="0" applyFont="1" applyBorder="1"/>
    <xf numFmtId="1" fontId="3" fillId="0" borderId="18" xfId="0" applyNumberFormat="1" applyFont="1" applyBorder="1"/>
    <xf numFmtId="1" fontId="3" fillId="0" borderId="26" xfId="0" applyNumberFormat="1" applyFont="1" applyBorder="1"/>
    <xf numFmtId="1" fontId="3" fillId="0" borderId="27" xfId="0" applyNumberFormat="1" applyFont="1" applyBorder="1"/>
    <xf numFmtId="1" fontId="3" fillId="0" borderId="28" xfId="0" applyNumberFormat="1" applyFont="1" applyBorder="1"/>
    <xf numFmtId="1" fontId="3" fillId="0" borderId="29" xfId="0" applyNumberFormat="1" applyFont="1" applyBorder="1"/>
    <xf numFmtId="1" fontId="3" fillId="0" borderId="30" xfId="0" applyNumberFormat="1" applyFont="1" applyBorder="1"/>
    <xf numFmtId="0" fontId="3" fillId="0" borderId="31" xfId="0" applyFont="1" applyBorder="1"/>
    <xf numFmtId="0" fontId="0" fillId="0" borderId="32" xfId="0" applyBorder="1"/>
    <xf numFmtId="0" fontId="3" fillId="0" borderId="32" xfId="0" applyFont="1" applyBorder="1"/>
    <xf numFmtId="1" fontId="3" fillId="0" borderId="31" xfId="0" applyNumberFormat="1" applyFont="1" applyBorder="1"/>
    <xf numFmtId="1" fontId="3" fillId="0" borderId="32" xfId="0" applyNumberFormat="1" applyFont="1" applyBorder="1"/>
    <xf numFmtId="0" fontId="3" fillId="0" borderId="28" xfId="0" applyFont="1" applyBorder="1"/>
    <xf numFmtId="0" fontId="3" fillId="0" borderId="13" xfId="0" applyFont="1" applyBorder="1"/>
    <xf numFmtId="0" fontId="3" fillId="0" borderId="5" xfId="0" applyFont="1" applyBorder="1"/>
    <xf numFmtId="1" fontId="3" fillId="0" borderId="2" xfId="0" applyNumberFormat="1" applyFont="1" applyBorder="1"/>
    <xf numFmtId="1" fontId="3" fillId="0" borderId="4" xfId="0" applyNumberFormat="1" applyFont="1" applyBorder="1"/>
    <xf numFmtId="0" fontId="3" fillId="0" borderId="33" xfId="0" applyFont="1" applyBorder="1"/>
    <xf numFmtId="0" fontId="3" fillId="0" borderId="34" xfId="0" applyFont="1" applyBorder="1"/>
    <xf numFmtId="1" fontId="3" fillId="0" borderId="35" xfId="0" applyNumberFormat="1" applyFont="1" applyBorder="1"/>
    <xf numFmtId="0" fontId="3" fillId="0" borderId="36" xfId="0" applyFont="1" applyBorder="1"/>
    <xf numFmtId="0" fontId="3" fillId="0" borderId="37" xfId="0" applyFont="1" applyBorder="1"/>
    <xf numFmtId="1" fontId="3" fillId="0" borderId="37" xfId="0" applyNumberFormat="1" applyFont="1" applyBorder="1"/>
    <xf numFmtId="0" fontId="3" fillId="0" borderId="35" xfId="0" applyFont="1" applyBorder="1"/>
    <xf numFmtId="0" fontId="3" fillId="0" borderId="22" xfId="0" applyFont="1" applyBorder="1"/>
    <xf numFmtId="0" fontId="3" fillId="0" borderId="23" xfId="0" applyFont="1" applyBorder="1"/>
    <xf numFmtId="1" fontId="3" fillId="0" borderId="34" xfId="0" applyNumberFormat="1" applyFont="1" applyBorder="1"/>
    <xf numFmtId="1" fontId="3" fillId="0" borderId="9" xfId="0" applyNumberFormat="1" applyFont="1" applyBorder="1"/>
    <xf numFmtId="1" fontId="3" fillId="0" borderId="11" xfId="0" applyNumberFormat="1" applyFont="1" applyBorder="1"/>
    <xf numFmtId="1" fontId="3" fillId="0" borderId="36" xfId="0" applyNumberFormat="1" applyFont="1" applyBorder="1"/>
    <xf numFmtId="0" fontId="3" fillId="0" borderId="38" xfId="0" applyFont="1" applyBorder="1"/>
    <xf numFmtId="1" fontId="3" fillId="0" borderId="39" xfId="0" applyNumberFormat="1" applyFont="1" applyBorder="1"/>
    <xf numFmtId="0" fontId="3" fillId="0" borderId="39" xfId="0" applyFont="1" applyBorder="1"/>
    <xf numFmtId="0" fontId="3" fillId="0" borderId="19" xfId="0" applyFont="1" applyBorder="1"/>
    <xf numFmtId="0" fontId="3" fillId="0" borderId="20" xfId="0" applyFont="1" applyBorder="1"/>
    <xf numFmtId="0" fontId="3" fillId="0" borderId="40" xfId="0" applyFont="1" applyBorder="1"/>
    <xf numFmtId="0" fontId="3" fillId="0" borderId="41" xfId="0" applyFont="1" applyBorder="1"/>
    <xf numFmtId="1" fontId="3" fillId="0" borderId="42" xfId="0" applyNumberFormat="1" applyFont="1" applyBorder="1"/>
    <xf numFmtId="1" fontId="3" fillId="0" borderId="43" xfId="0" applyNumberFormat="1" applyFont="1" applyBorder="1"/>
    <xf numFmtId="1" fontId="3" fillId="0" borderId="20" xfId="0" applyNumberFormat="1" applyFont="1" applyBorder="1"/>
    <xf numFmtId="1" fontId="3" fillId="0" borderId="40" xfId="0" applyNumberFormat="1" applyFont="1" applyBorder="1"/>
    <xf numFmtId="0" fontId="3" fillId="0" borderId="32" xfId="0" applyFont="1" applyFill="1" applyBorder="1"/>
    <xf numFmtId="1" fontId="3" fillId="0" borderId="19" xfId="0" applyNumberFormat="1" applyFont="1" applyBorder="1"/>
    <xf numFmtId="1" fontId="3" fillId="0" borderId="44" xfId="0" applyNumberFormat="1" applyFont="1" applyBorder="1"/>
    <xf numFmtId="0" fontId="3" fillId="0" borderId="0" xfId="0" applyFont="1" applyAlignment="1">
      <alignment horizontal="center"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1" fontId="3" fillId="0" borderId="49" xfId="0" applyNumberFormat="1" applyFont="1" applyBorder="1"/>
    <xf numFmtId="1" fontId="3" fillId="0" borderId="50" xfId="0" applyNumberFormat="1" applyFont="1" applyBorder="1"/>
    <xf numFmtId="0" fontId="4" fillId="0" borderId="51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53" xfId="0" applyFont="1" applyBorder="1" applyAlignment="1">
      <alignment horizontal="center" vertical="center" wrapText="1"/>
    </xf>
    <xf numFmtId="3" fontId="3" fillId="0" borderId="31" xfId="0" applyNumberFormat="1" applyFont="1" applyBorder="1" applyAlignment="1">
      <alignment horizontal="center"/>
    </xf>
    <xf numFmtId="3" fontId="3" fillId="0" borderId="2" xfId="0" applyNumberFormat="1" applyFont="1" applyBorder="1" applyAlignment="1">
      <alignment horizontal="center"/>
    </xf>
    <xf numFmtId="3" fontId="3" fillId="0" borderId="7" xfId="0" applyNumberFormat="1" applyFont="1" applyBorder="1" applyAlignment="1">
      <alignment horizontal="center"/>
    </xf>
    <xf numFmtId="3" fontId="3" fillId="0" borderId="13" xfId="0" applyNumberFormat="1" applyFont="1" applyBorder="1" applyAlignment="1">
      <alignment horizontal="center"/>
    </xf>
    <xf numFmtId="3" fontId="3" fillId="0" borderId="43" xfId="0" applyNumberFormat="1" applyFont="1" applyBorder="1" applyAlignment="1">
      <alignment horizontal="center"/>
    </xf>
    <xf numFmtId="3" fontId="3" fillId="0" borderId="18" xfId="0" applyNumberFormat="1" applyFont="1" applyBorder="1" applyAlignment="1">
      <alignment horizontal="center"/>
    </xf>
    <xf numFmtId="3" fontId="3" fillId="0" borderId="39" xfId="0" applyNumberFormat="1" applyFont="1" applyBorder="1" applyAlignment="1">
      <alignment horizontal="center"/>
    </xf>
    <xf numFmtId="3" fontId="3" fillId="0" borderId="27" xfId="0" applyNumberFormat="1" applyFont="1" applyBorder="1" applyAlignment="1">
      <alignment horizontal="center"/>
    </xf>
    <xf numFmtId="3" fontId="3" fillId="0" borderId="32" xfId="0" applyNumberFormat="1" applyFont="1" applyBorder="1" applyAlignment="1">
      <alignment horizontal="center"/>
    </xf>
    <xf numFmtId="3" fontId="3" fillId="0" borderId="4" xfId="0" applyNumberFormat="1" applyFont="1" applyBorder="1" applyAlignment="1">
      <alignment horizontal="center"/>
    </xf>
    <xf numFmtId="3" fontId="3" fillId="0" borderId="6" xfId="0" applyNumberFormat="1" applyFont="1" applyBorder="1" applyAlignment="1">
      <alignment horizontal="center"/>
    </xf>
    <xf numFmtId="3" fontId="3" fillId="0" borderId="5" xfId="0" applyNumberFormat="1" applyFont="1" applyBorder="1" applyAlignment="1">
      <alignment horizontal="center"/>
    </xf>
    <xf numFmtId="3" fontId="0" fillId="0" borderId="6" xfId="0" applyNumberFormat="1" applyBorder="1" applyAlignment="1">
      <alignment horizontal="center"/>
    </xf>
    <xf numFmtId="3" fontId="3" fillId="0" borderId="20" xfId="0" applyNumberFormat="1" applyFont="1" applyBorder="1" applyAlignment="1">
      <alignment horizontal="center"/>
    </xf>
    <xf numFmtId="3" fontId="3" fillId="0" borderId="28" xfId="0" applyNumberFormat="1" applyFont="1" applyBorder="1" applyAlignment="1">
      <alignment horizontal="center"/>
    </xf>
    <xf numFmtId="3" fontId="3" fillId="0" borderId="36" xfId="0" applyNumberFormat="1" applyFont="1" applyBorder="1" applyAlignment="1">
      <alignment horizontal="center"/>
    </xf>
    <xf numFmtId="3" fontId="3" fillId="0" borderId="9" xfId="0" applyNumberFormat="1" applyFont="1" applyBorder="1" applyAlignment="1">
      <alignment horizontal="center"/>
    </xf>
    <xf numFmtId="3" fontId="3" fillId="0" borderId="10" xfId="0" applyNumberFormat="1" applyFont="1" applyBorder="1" applyAlignment="1">
      <alignment horizontal="center"/>
    </xf>
    <xf numFmtId="3" fontId="3" fillId="0" borderId="22" xfId="0" applyNumberFormat="1" applyFont="1" applyBorder="1" applyAlignment="1">
      <alignment horizontal="center"/>
    </xf>
    <xf numFmtId="3" fontId="3" fillId="0" borderId="40" xfId="0" applyNumberFormat="1" applyFont="1" applyBorder="1" applyAlignment="1">
      <alignment horizontal="center"/>
    </xf>
    <xf numFmtId="3" fontId="3" fillId="0" borderId="54" xfId="0" applyNumberFormat="1" applyFont="1" applyBorder="1" applyAlignment="1">
      <alignment horizontal="center"/>
    </xf>
    <xf numFmtId="3" fontId="3" fillId="0" borderId="34" xfId="0" applyNumberFormat="1" applyFont="1" applyBorder="1" applyAlignment="1">
      <alignment horizontal="center"/>
    </xf>
    <xf numFmtId="3" fontId="3" fillId="0" borderId="37" xfId="0" applyNumberFormat="1" applyFont="1" applyBorder="1" applyAlignment="1">
      <alignment horizontal="center"/>
    </xf>
    <xf numFmtId="3" fontId="3" fillId="0" borderId="11" xfId="0" applyNumberFormat="1" applyFont="1" applyBorder="1" applyAlignment="1">
      <alignment horizontal="center"/>
    </xf>
    <xf numFmtId="3" fontId="3" fillId="0" borderId="12" xfId="0" applyNumberFormat="1" applyFont="1" applyBorder="1" applyAlignment="1">
      <alignment horizontal="center"/>
    </xf>
    <xf numFmtId="3" fontId="3" fillId="0" borderId="23" xfId="0" applyNumberFormat="1" applyFont="1" applyBorder="1" applyAlignment="1">
      <alignment horizontal="center"/>
    </xf>
    <xf numFmtId="3" fontId="3" fillId="0" borderId="41" xfId="0" applyNumberFormat="1" applyFont="1" applyBorder="1" applyAlignment="1">
      <alignment horizontal="center"/>
    </xf>
    <xf numFmtId="3" fontId="3" fillId="0" borderId="35" xfId="0" applyNumberFormat="1" applyFont="1" applyBorder="1" applyAlignment="1">
      <alignment horizontal="center"/>
    </xf>
    <xf numFmtId="0" fontId="0" fillId="2" borderId="3" xfId="0" applyFill="1" applyBorder="1"/>
    <xf numFmtId="1" fontId="3" fillId="2" borderId="0" xfId="0" applyNumberFormat="1" applyFont="1" applyFill="1" applyBorder="1"/>
    <xf numFmtId="0" fontId="0" fillId="2" borderId="0" xfId="0" applyFill="1"/>
    <xf numFmtId="0" fontId="3" fillId="0" borderId="3" xfId="0" applyFont="1" applyFill="1" applyBorder="1"/>
    <xf numFmtId="1" fontId="3" fillId="0" borderId="32" xfId="0" applyNumberFormat="1" applyFont="1" applyFill="1" applyBorder="1"/>
    <xf numFmtId="0" fontId="3" fillId="0" borderId="6" xfId="0" applyFont="1" applyFill="1" applyBorder="1"/>
    <xf numFmtId="1" fontId="3" fillId="0" borderId="6" xfId="0" applyNumberFormat="1" applyFont="1" applyFill="1" applyBorder="1"/>
    <xf numFmtId="1" fontId="3" fillId="0" borderId="4" xfId="0" applyNumberFormat="1" applyFont="1" applyFill="1" applyBorder="1"/>
    <xf numFmtId="1" fontId="3" fillId="0" borderId="5" xfId="0" applyNumberFormat="1" applyFont="1" applyFill="1" applyBorder="1"/>
    <xf numFmtId="0" fontId="0" fillId="0" borderId="6" xfId="0" applyFill="1" applyBorder="1"/>
    <xf numFmtId="1" fontId="3" fillId="0" borderId="20" xfId="0" applyNumberFormat="1" applyFont="1" applyFill="1" applyBorder="1"/>
    <xf numFmtId="1" fontId="3" fillId="0" borderId="28" xfId="0" applyNumberFormat="1" applyFont="1" applyFill="1" applyBorder="1"/>
    <xf numFmtId="1" fontId="3" fillId="0" borderId="0" xfId="0" applyNumberFormat="1" applyFont="1" applyFill="1" applyBorder="1"/>
    <xf numFmtId="0" fontId="0" fillId="0" borderId="0" xfId="0" applyFill="1"/>
    <xf numFmtId="0" fontId="0" fillId="2" borderId="32" xfId="0" applyFill="1" applyBorder="1"/>
    <xf numFmtId="1" fontId="3" fillId="2" borderId="32" xfId="0" applyNumberFormat="1" applyFont="1" applyFill="1" applyBorder="1"/>
    <xf numFmtId="1" fontId="3" fillId="2" borderId="6" xfId="0" applyNumberFormat="1" applyFont="1" applyFill="1" applyBorder="1"/>
    <xf numFmtId="1" fontId="3" fillId="2" borderId="5" xfId="0" applyNumberFormat="1" applyFont="1" applyFill="1" applyBorder="1"/>
    <xf numFmtId="1" fontId="3" fillId="2" borderId="28" xfId="0" applyNumberFormat="1" applyFont="1" applyFill="1" applyBorder="1"/>
    <xf numFmtId="3" fontId="3" fillId="0" borderId="49" xfId="0" applyNumberFormat="1" applyFont="1" applyBorder="1" applyAlignment="1">
      <alignment horizontal="center"/>
    </xf>
    <xf numFmtId="3" fontId="3" fillId="0" borderId="50" xfId="0" applyNumberFormat="1" applyFont="1" applyBorder="1" applyAlignment="1">
      <alignment horizontal="center"/>
    </xf>
    <xf numFmtId="3" fontId="3" fillId="0" borderId="55" xfId="0" applyNumberFormat="1" applyFont="1" applyBorder="1" applyAlignment="1">
      <alignment horizontal="center"/>
    </xf>
    <xf numFmtId="0" fontId="3" fillId="0" borderId="50" xfId="0" applyFont="1" applyBorder="1"/>
    <xf numFmtId="0" fontId="3" fillId="0" borderId="56" xfId="0" applyFont="1" applyBorder="1"/>
    <xf numFmtId="0" fontId="3" fillId="0" borderId="55" xfId="0" applyFont="1" applyBorder="1"/>
    <xf numFmtId="0" fontId="3" fillId="0" borderId="49" xfId="0" applyFont="1" applyBorder="1"/>
    <xf numFmtId="1" fontId="3" fillId="0" borderId="57" xfId="0" applyNumberFormat="1" applyFont="1" applyBorder="1"/>
    <xf numFmtId="4" fontId="3" fillId="0" borderId="31" xfId="0" applyNumberFormat="1" applyFont="1" applyBorder="1" applyAlignment="1">
      <alignment horizontal="center"/>
    </xf>
    <xf numFmtId="4" fontId="0" fillId="0" borderId="32" xfId="0" applyNumberFormat="1" applyBorder="1" applyAlignment="1">
      <alignment horizontal="center"/>
    </xf>
    <xf numFmtId="4" fontId="3" fillId="0" borderId="32" xfId="0" applyNumberFormat="1" applyFont="1" applyBorder="1" applyAlignment="1">
      <alignment horizontal="center"/>
    </xf>
    <xf numFmtId="3" fontId="3" fillId="0" borderId="17" xfId="0" applyNumberFormat="1" applyFont="1" applyBorder="1" applyAlignment="1">
      <alignment horizontal="center"/>
    </xf>
    <xf numFmtId="3" fontId="3" fillId="0" borderId="15" xfId="0" applyNumberFormat="1" applyFont="1" applyBorder="1" applyAlignment="1">
      <alignment horizontal="center"/>
    </xf>
    <xf numFmtId="3" fontId="3" fillId="0" borderId="16" xfId="0" applyNumberFormat="1" applyFont="1" applyBorder="1" applyAlignment="1">
      <alignment horizontal="center"/>
    </xf>
    <xf numFmtId="3" fontId="3" fillId="0" borderId="42" xfId="0" applyNumberFormat="1" applyFont="1" applyBorder="1" applyAlignment="1">
      <alignment horizontal="center"/>
    </xf>
    <xf numFmtId="3" fontId="3" fillId="0" borderId="26" xfId="0" applyNumberFormat="1" applyFont="1" applyBorder="1" applyAlignment="1">
      <alignment horizontal="center"/>
    </xf>
    <xf numFmtId="0" fontId="4" fillId="0" borderId="0" xfId="0" applyFont="1" applyBorder="1" applyAlignment="1">
      <alignment vertical="center" wrapText="1"/>
    </xf>
    <xf numFmtId="164" fontId="4" fillId="0" borderId="45" xfId="0" applyNumberFormat="1" applyFont="1" applyBorder="1" applyAlignment="1">
      <alignment vertical="center" wrapText="1"/>
    </xf>
    <xf numFmtId="3" fontId="3" fillId="0" borderId="19" xfId="0" applyNumberFormat="1" applyFont="1" applyBorder="1" applyAlignment="1">
      <alignment horizontal="center"/>
    </xf>
    <xf numFmtId="0" fontId="0" fillId="0" borderId="3" xfId="0" applyFill="1" applyBorder="1"/>
    <xf numFmtId="4" fontId="0" fillId="0" borderId="32" xfId="0" applyNumberFormat="1" applyFill="1" applyBorder="1" applyAlignment="1">
      <alignment horizontal="center"/>
    </xf>
    <xf numFmtId="3" fontId="3" fillId="0" borderId="32" xfId="0" applyNumberFormat="1" applyFont="1" applyFill="1" applyBorder="1" applyAlignment="1">
      <alignment horizontal="center"/>
    </xf>
    <xf numFmtId="3" fontId="3" fillId="0" borderId="4" xfId="0" applyNumberFormat="1" applyFont="1" applyFill="1" applyBorder="1" applyAlignment="1">
      <alignment horizontal="center"/>
    </xf>
    <xf numFmtId="3" fontId="3" fillId="0" borderId="6" xfId="0" applyNumberFormat="1" applyFont="1" applyFill="1" applyBorder="1" applyAlignment="1">
      <alignment horizontal="center"/>
    </xf>
    <xf numFmtId="3" fontId="0" fillId="0" borderId="6" xfId="0" applyNumberFormat="1" applyFill="1" applyBorder="1" applyAlignment="1">
      <alignment horizontal="center"/>
    </xf>
    <xf numFmtId="3" fontId="3" fillId="0" borderId="5" xfId="0" applyNumberFormat="1" applyFont="1" applyFill="1" applyBorder="1" applyAlignment="1">
      <alignment horizontal="center"/>
    </xf>
    <xf numFmtId="3" fontId="3" fillId="0" borderId="20" xfId="0" applyNumberFormat="1" applyFont="1" applyFill="1" applyBorder="1" applyAlignment="1">
      <alignment horizontal="center"/>
    </xf>
    <xf numFmtId="3" fontId="3" fillId="0" borderId="28" xfId="0" applyNumberFormat="1" applyFont="1" applyFill="1" applyBorder="1" applyAlignment="1">
      <alignment horizontal="center"/>
    </xf>
    <xf numFmtId="3" fontId="3" fillId="0" borderId="50" xfId="0" applyNumberFormat="1" applyFont="1" applyFill="1" applyBorder="1" applyAlignment="1">
      <alignment horizontal="center"/>
    </xf>
    <xf numFmtId="3" fontId="3" fillId="0" borderId="39" xfId="0" applyNumberFormat="1" applyFont="1" applyFill="1" applyBorder="1" applyAlignment="1">
      <alignment horizontal="center"/>
    </xf>
    <xf numFmtId="0" fontId="3" fillId="0" borderId="45" xfId="0" applyFont="1" applyBorder="1"/>
    <xf numFmtId="3" fontId="0" fillId="0" borderId="18" xfId="0" applyNumberFormat="1" applyBorder="1" applyAlignment="1">
      <alignment horizontal="center"/>
    </xf>
    <xf numFmtId="4" fontId="3" fillId="0" borderId="37" xfId="0" applyNumberFormat="1" applyFont="1" applyBorder="1" applyAlignment="1">
      <alignment horizontal="center"/>
    </xf>
    <xf numFmtId="0" fontId="3" fillId="0" borderId="0" xfId="0" applyFont="1" applyBorder="1"/>
    <xf numFmtId="4" fontId="3" fillId="0" borderId="0" xfId="0" applyNumberFormat="1" applyFont="1" applyBorder="1" applyAlignment="1">
      <alignment horizontal="center"/>
    </xf>
    <xf numFmtId="3" fontId="3" fillId="0" borderId="0" xfId="0" applyNumberFormat="1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0" fillId="0" borderId="32" xfId="0" applyBorder="1" applyAlignment="1">
      <alignment horizontal="center"/>
    </xf>
    <xf numFmtId="0" fontId="3" fillId="0" borderId="32" xfId="0" applyFont="1" applyFill="1" applyBorder="1" applyAlignment="1">
      <alignment horizontal="center"/>
    </xf>
    <xf numFmtId="0" fontId="0" fillId="0" borderId="32" xfId="0" applyFill="1" applyBorder="1" applyAlignment="1">
      <alignment horizontal="center"/>
    </xf>
    <xf numFmtId="3" fontId="3" fillId="0" borderId="56" xfId="0" applyNumberFormat="1" applyFont="1" applyBorder="1" applyAlignment="1">
      <alignment horizont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17" xfId="0" applyFont="1" applyFill="1" applyBorder="1" applyAlignment="1">
      <alignment vertical="center" wrapText="1"/>
    </xf>
    <xf numFmtId="0" fontId="3" fillId="0" borderId="16" xfId="0" applyFont="1" applyFill="1" applyBorder="1" applyAlignment="1">
      <alignment vertical="center"/>
    </xf>
    <xf numFmtId="0" fontId="4" fillId="0" borderId="18" xfId="0" applyFont="1" applyFill="1" applyBorder="1" applyAlignment="1">
      <alignment vertical="center" wrapText="1"/>
    </xf>
    <xf numFmtId="0" fontId="4" fillId="0" borderId="19" xfId="0" applyFont="1" applyFill="1" applyBorder="1" applyAlignment="1">
      <alignment vertical="center" wrapText="1"/>
    </xf>
    <xf numFmtId="0" fontId="4" fillId="0" borderId="6" xfId="0" applyFont="1" applyFill="1" applyBorder="1" applyAlignment="1">
      <alignment vertical="center" wrapText="1"/>
    </xf>
    <xf numFmtId="0" fontId="4" fillId="0" borderId="20" xfId="0" applyFont="1" applyFill="1" applyBorder="1" applyAlignment="1">
      <alignment vertical="center" wrapText="1"/>
    </xf>
    <xf numFmtId="0" fontId="4" fillId="0" borderId="15" xfId="0" applyFont="1" applyFill="1" applyBorder="1" applyAlignment="1">
      <alignment vertical="center" wrapText="1"/>
    </xf>
    <xf numFmtId="164" fontId="4" fillId="0" borderId="21" xfId="0" applyNumberFormat="1" applyFont="1" applyFill="1" applyBorder="1" applyAlignment="1">
      <alignment vertical="center" wrapText="1"/>
    </xf>
    <xf numFmtId="0" fontId="3" fillId="0" borderId="51" xfId="0" applyFont="1" applyBorder="1"/>
    <xf numFmtId="4" fontId="3" fillId="0" borderId="46" xfId="0" applyNumberFormat="1" applyFont="1" applyBorder="1" applyAlignment="1">
      <alignment horizontal="center"/>
    </xf>
    <xf numFmtId="3" fontId="3" fillId="0" borderId="46" xfId="0" applyNumberFormat="1" applyFont="1" applyBorder="1" applyAlignment="1">
      <alignment horizontal="center"/>
    </xf>
    <xf numFmtId="3" fontId="3" fillId="0" borderId="58" xfId="0" applyNumberFormat="1" applyFont="1" applyBorder="1" applyAlignment="1">
      <alignment horizontal="center"/>
    </xf>
    <xf numFmtId="3" fontId="3" fillId="0" borderId="59" xfId="0" applyNumberFormat="1" applyFont="1" applyBorder="1" applyAlignment="1">
      <alignment horizontal="center"/>
    </xf>
    <xf numFmtId="3" fontId="0" fillId="0" borderId="60" xfId="0" applyNumberFormat="1" applyBorder="1" applyAlignment="1">
      <alignment horizontal="center"/>
    </xf>
    <xf numFmtId="3" fontId="3" fillId="0" borderId="61" xfId="0" applyNumberFormat="1" applyFont="1" applyBorder="1" applyAlignment="1">
      <alignment horizontal="center"/>
    </xf>
    <xf numFmtId="3" fontId="3" fillId="0" borderId="62" xfId="0" applyNumberFormat="1" applyFont="1" applyBorder="1" applyAlignment="1">
      <alignment horizontal="center"/>
    </xf>
    <xf numFmtId="3" fontId="3" fillId="0" borderId="63" xfId="0" applyNumberFormat="1" applyFont="1" applyBorder="1" applyAlignment="1">
      <alignment horizontal="center"/>
    </xf>
    <xf numFmtId="3" fontId="3" fillId="0" borderId="60" xfId="0" applyNumberFormat="1" applyFont="1" applyBorder="1" applyAlignment="1">
      <alignment horizontal="center"/>
    </xf>
    <xf numFmtId="3" fontId="3" fillId="0" borderId="64" xfId="0" applyNumberFormat="1" applyFont="1" applyBorder="1" applyAlignment="1">
      <alignment horizontal="center"/>
    </xf>
    <xf numFmtId="3" fontId="3" fillId="0" borderId="65" xfId="0" applyNumberFormat="1" applyFont="1" applyBorder="1" applyAlignment="1">
      <alignment horizontal="center"/>
    </xf>
    <xf numFmtId="3" fontId="3" fillId="0" borderId="14" xfId="0" applyNumberFormat="1" applyFont="1" applyBorder="1" applyAlignment="1">
      <alignment horizontal="center"/>
    </xf>
    <xf numFmtId="3" fontId="3" fillId="0" borderId="66" xfId="0" applyNumberFormat="1" applyFont="1" applyBorder="1" applyAlignment="1">
      <alignment horizontal="center"/>
    </xf>
    <xf numFmtId="0" fontId="0" fillId="0" borderId="38" xfId="0" applyBorder="1"/>
    <xf numFmtId="4" fontId="0" fillId="0" borderId="67" xfId="0" applyNumberFormat="1" applyBorder="1" applyAlignment="1">
      <alignment horizontal="center"/>
    </xf>
    <xf numFmtId="3" fontId="3" fillId="0" borderId="67" xfId="0" applyNumberFormat="1" applyFont="1" applyBorder="1" applyAlignment="1">
      <alignment horizontal="center"/>
    </xf>
    <xf numFmtId="3" fontId="3" fillId="0" borderId="57" xfId="0" applyNumberFormat="1" applyFont="1" applyBorder="1" applyAlignment="1">
      <alignment horizontal="center"/>
    </xf>
    <xf numFmtId="0" fontId="0" fillId="0" borderId="33" xfId="0" applyBorder="1"/>
    <xf numFmtId="4" fontId="0" fillId="0" borderId="37" xfId="0" applyNumberFormat="1" applyBorder="1" applyAlignment="1">
      <alignment horizontal="center"/>
    </xf>
    <xf numFmtId="3" fontId="0" fillId="0" borderId="12" xfId="0" applyNumberFormat="1" applyBorder="1" applyAlignment="1">
      <alignment horizontal="center"/>
    </xf>
    <xf numFmtId="3" fontId="3" fillId="0" borderId="33" xfId="0" applyNumberFormat="1" applyFont="1" applyBorder="1" applyAlignment="1">
      <alignment horizontal="center"/>
    </xf>
    <xf numFmtId="4" fontId="3" fillId="0" borderId="67" xfId="0" applyNumberFormat="1" applyFont="1" applyBorder="1" applyAlignment="1">
      <alignment horizontal="center"/>
    </xf>
    <xf numFmtId="0" fontId="0" fillId="0" borderId="8" xfId="0" applyBorder="1"/>
    <xf numFmtId="4" fontId="0" fillId="0" borderId="36" xfId="0" applyNumberForma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0" fontId="0" fillId="0" borderId="51" xfId="0" applyFill="1" applyBorder="1"/>
    <xf numFmtId="4" fontId="0" fillId="0" borderId="46" xfId="0" applyNumberFormat="1" applyFill="1" applyBorder="1" applyAlignment="1">
      <alignment horizontal="center"/>
    </xf>
    <xf numFmtId="3" fontId="3" fillId="0" borderId="46" xfId="0" applyNumberFormat="1" applyFont="1" applyFill="1" applyBorder="1" applyAlignment="1">
      <alignment horizontal="center"/>
    </xf>
    <xf numFmtId="3" fontId="3" fillId="0" borderId="58" xfId="0" applyNumberFormat="1" applyFont="1" applyFill="1" applyBorder="1" applyAlignment="1">
      <alignment horizontal="center"/>
    </xf>
    <xf numFmtId="3" fontId="3" fillId="0" borderId="59" xfId="0" applyNumberFormat="1" applyFont="1" applyFill="1" applyBorder="1" applyAlignment="1">
      <alignment horizontal="center"/>
    </xf>
    <xf numFmtId="3" fontId="0" fillId="0" borderId="59" xfId="0" applyNumberFormat="1" applyFill="1" applyBorder="1" applyAlignment="1">
      <alignment horizontal="center"/>
    </xf>
    <xf numFmtId="3" fontId="3" fillId="0" borderId="62" xfId="0" applyNumberFormat="1" applyFont="1" applyFill="1" applyBorder="1" applyAlignment="1">
      <alignment horizontal="center"/>
    </xf>
    <xf numFmtId="3" fontId="3" fillId="0" borderId="61" xfId="0" applyNumberFormat="1" applyFont="1" applyFill="1" applyBorder="1" applyAlignment="1">
      <alignment horizontal="center"/>
    </xf>
    <xf numFmtId="3" fontId="3" fillId="0" borderId="65" xfId="0" applyNumberFormat="1" applyFont="1" applyFill="1" applyBorder="1" applyAlignment="1">
      <alignment horizontal="center"/>
    </xf>
    <xf numFmtId="3" fontId="3" fillId="0" borderId="14" xfId="0" applyNumberFormat="1" applyFont="1" applyFill="1" applyBorder="1" applyAlignment="1">
      <alignment horizontal="center"/>
    </xf>
    <xf numFmtId="3" fontId="3" fillId="0" borderId="36" xfId="0" applyNumberFormat="1" applyFont="1" applyFill="1" applyBorder="1" applyAlignment="1">
      <alignment horizontal="center"/>
    </xf>
    <xf numFmtId="3" fontId="3" fillId="0" borderId="57" xfId="0" applyNumberFormat="1" applyFont="1" applyFill="1" applyBorder="1" applyAlignment="1">
      <alignment horizontal="center"/>
    </xf>
    <xf numFmtId="0" fontId="6" fillId="0" borderId="0" xfId="0" applyFont="1" applyAlignment="1"/>
    <xf numFmtId="0" fontId="3" fillId="0" borderId="46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0" fontId="0" fillId="0" borderId="15" xfId="0" applyBorder="1"/>
    <xf numFmtId="0" fontId="7" fillId="0" borderId="0" xfId="0" applyFont="1"/>
    <xf numFmtId="0" fontId="8" fillId="0" borderId="0" xfId="0" applyFont="1" applyAlignment="1">
      <alignment horizontal="right"/>
    </xf>
    <xf numFmtId="0" fontId="8" fillId="0" borderId="0" xfId="0" applyFont="1" applyFill="1" applyAlignment="1">
      <alignment horizontal="right"/>
    </xf>
    <xf numFmtId="0" fontId="3" fillId="0" borderId="43" xfId="0" applyFont="1" applyBorder="1"/>
    <xf numFmtId="0" fontId="3" fillId="0" borderId="68" xfId="0" applyFont="1" applyBorder="1"/>
    <xf numFmtId="0" fontId="3" fillId="0" borderId="69" xfId="0" applyFont="1" applyBorder="1"/>
    <xf numFmtId="1" fontId="3" fillId="0" borderId="69" xfId="0" applyNumberFormat="1" applyFont="1" applyBorder="1"/>
    <xf numFmtId="1" fontId="3" fillId="0" borderId="17" xfId="0" applyNumberFormat="1" applyFont="1" applyBorder="1"/>
    <xf numFmtId="0" fontId="3" fillId="0" borderId="15" xfId="0" applyFont="1" applyBorder="1"/>
    <xf numFmtId="0" fontId="3" fillId="0" borderId="16" xfId="0" applyFont="1" applyBorder="1"/>
    <xf numFmtId="0" fontId="3" fillId="0" borderId="21" xfId="0" applyFont="1" applyBorder="1"/>
    <xf numFmtId="1" fontId="3" fillId="0" borderId="70" xfId="0" applyNumberFormat="1" applyFont="1" applyBorder="1"/>
    <xf numFmtId="1" fontId="3" fillId="0" borderId="21" xfId="0" applyNumberFormat="1" applyFont="1" applyBorder="1"/>
    <xf numFmtId="0" fontId="0" fillId="0" borderId="0" xfId="0" applyFont="1" applyFill="1" applyBorder="1"/>
    <xf numFmtId="0" fontId="0" fillId="0" borderId="0" xfId="0" applyFont="1"/>
    <xf numFmtId="2" fontId="3" fillId="0" borderId="0" xfId="0" applyNumberFormat="1" applyFont="1" applyBorder="1"/>
    <xf numFmtId="0" fontId="0" fillId="2" borderId="33" xfId="0" applyFill="1" applyBorder="1"/>
    <xf numFmtId="4" fontId="0" fillId="2" borderId="37" xfId="0" applyNumberFormat="1" applyFill="1" applyBorder="1" applyAlignment="1">
      <alignment horizontal="center"/>
    </xf>
    <xf numFmtId="3" fontId="3" fillId="2" borderId="37" xfId="0" applyNumberFormat="1" applyFont="1" applyFill="1" applyBorder="1" applyAlignment="1">
      <alignment horizontal="center"/>
    </xf>
    <xf numFmtId="3" fontId="3" fillId="2" borderId="11" xfId="0" applyNumberFormat="1" applyFont="1" applyFill="1" applyBorder="1" applyAlignment="1">
      <alignment horizontal="center"/>
    </xf>
    <xf numFmtId="3" fontId="3" fillId="2" borderId="12" xfId="0" applyNumberFormat="1" applyFont="1" applyFill="1" applyBorder="1" applyAlignment="1">
      <alignment horizontal="center"/>
    </xf>
    <xf numFmtId="3" fontId="0" fillId="2" borderId="12" xfId="0" applyNumberFormat="1" applyFill="1" applyBorder="1" applyAlignment="1">
      <alignment horizontal="center"/>
    </xf>
    <xf numFmtId="3" fontId="3" fillId="2" borderId="23" xfId="0" applyNumberFormat="1" applyFont="1" applyFill="1" applyBorder="1" applyAlignment="1">
      <alignment horizontal="center"/>
    </xf>
    <xf numFmtId="3" fontId="3" fillId="2" borderId="41" xfId="0" applyNumberFormat="1" applyFont="1" applyFill="1" applyBorder="1" applyAlignment="1">
      <alignment horizontal="center"/>
    </xf>
    <xf numFmtId="3" fontId="3" fillId="2" borderId="35" xfId="0" applyNumberFormat="1" applyFont="1" applyFill="1" applyBorder="1" applyAlignment="1">
      <alignment horizontal="center"/>
    </xf>
    <xf numFmtId="3" fontId="3" fillId="2" borderId="55" xfId="0" applyNumberFormat="1" applyFont="1" applyFill="1" applyBorder="1" applyAlignment="1">
      <alignment horizontal="center"/>
    </xf>
    <xf numFmtId="3" fontId="3" fillId="2" borderId="32" xfId="0" applyNumberFormat="1" applyFont="1" applyFill="1" applyBorder="1" applyAlignment="1">
      <alignment horizontal="center"/>
    </xf>
    <xf numFmtId="3" fontId="3" fillId="2" borderId="28" xfId="0" applyNumberFormat="1" applyFont="1" applyFill="1" applyBorder="1" applyAlignment="1">
      <alignment horizontal="center"/>
    </xf>
    <xf numFmtId="3" fontId="3" fillId="2" borderId="6" xfId="0" applyNumberFormat="1" applyFont="1" applyFill="1" applyBorder="1" applyAlignment="1">
      <alignment horizontal="center"/>
    </xf>
    <xf numFmtId="2" fontId="3" fillId="2" borderId="0" xfId="0" applyNumberFormat="1" applyFont="1" applyFill="1" applyBorder="1"/>
    <xf numFmtId="0" fontId="0" fillId="2" borderId="51" xfId="0" applyFill="1" applyBorder="1"/>
    <xf numFmtId="4" fontId="0" fillId="2" borderId="46" xfId="0" applyNumberFormat="1" applyFill="1" applyBorder="1" applyAlignment="1">
      <alignment horizontal="center"/>
    </xf>
    <xf numFmtId="3" fontId="3" fillId="2" borderId="46" xfId="0" applyNumberFormat="1" applyFont="1" applyFill="1" applyBorder="1" applyAlignment="1">
      <alignment horizontal="center"/>
    </xf>
    <xf numFmtId="3" fontId="3" fillId="2" borderId="58" xfId="0" applyNumberFormat="1" applyFont="1" applyFill="1" applyBorder="1" applyAlignment="1">
      <alignment horizontal="center"/>
    </xf>
    <xf numFmtId="3" fontId="3" fillId="2" borderId="59" xfId="0" applyNumberFormat="1" applyFont="1" applyFill="1" applyBorder="1" applyAlignment="1">
      <alignment horizontal="center"/>
    </xf>
    <xf numFmtId="3" fontId="0" fillId="2" borderId="59" xfId="0" applyNumberFormat="1" applyFill="1" applyBorder="1" applyAlignment="1">
      <alignment horizontal="center"/>
    </xf>
    <xf numFmtId="3" fontId="3" fillId="2" borderId="61" xfId="0" applyNumberFormat="1" applyFont="1" applyFill="1" applyBorder="1" applyAlignment="1">
      <alignment horizontal="center"/>
    </xf>
    <xf numFmtId="3" fontId="3" fillId="2" borderId="62" xfId="0" applyNumberFormat="1" applyFont="1" applyFill="1" applyBorder="1" applyAlignment="1">
      <alignment horizontal="center"/>
    </xf>
    <xf numFmtId="3" fontId="3" fillId="2" borderId="65" xfId="0" applyNumberFormat="1" applyFont="1" applyFill="1" applyBorder="1" applyAlignment="1">
      <alignment horizontal="center"/>
    </xf>
    <xf numFmtId="3" fontId="3" fillId="2" borderId="14" xfId="0" applyNumberFormat="1" applyFont="1" applyFill="1" applyBorder="1" applyAlignment="1">
      <alignment horizontal="center"/>
    </xf>
    <xf numFmtId="3" fontId="3" fillId="2" borderId="36" xfId="0" applyNumberFormat="1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164" fontId="4" fillId="0" borderId="40" xfId="0" applyNumberFormat="1" applyFont="1" applyFill="1" applyBorder="1" applyAlignment="1">
      <alignment vertical="center" wrapText="1"/>
    </xf>
    <xf numFmtId="4" fontId="0" fillId="0" borderId="6" xfId="0" applyNumberFormat="1" applyBorder="1" applyAlignment="1">
      <alignment horizontal="center"/>
    </xf>
    <xf numFmtId="4" fontId="0" fillId="0" borderId="6" xfId="0" applyNumberFormat="1" applyFill="1" applyBorder="1" applyAlignment="1">
      <alignment horizontal="center"/>
    </xf>
    <xf numFmtId="4" fontId="3" fillId="0" borderId="7" xfId="0" applyNumberFormat="1" applyFont="1" applyBorder="1" applyAlignment="1">
      <alignment horizontal="center"/>
    </xf>
    <xf numFmtId="3" fontId="0" fillId="0" borderId="7" xfId="0" applyNumberFormat="1" applyBorder="1" applyAlignment="1">
      <alignment horizontal="center"/>
    </xf>
    <xf numFmtId="0" fontId="0" fillId="0" borderId="4" xfId="0" applyBorder="1"/>
    <xf numFmtId="0" fontId="0" fillId="0" borderId="4" xfId="0" applyFill="1" applyBorder="1"/>
    <xf numFmtId="0" fontId="3" fillId="0" borderId="17" xfId="0" applyFont="1" applyFill="1" applyBorder="1"/>
    <xf numFmtId="4" fontId="3" fillId="0" borderId="15" xfId="0" applyNumberFormat="1" applyFont="1" applyFill="1" applyBorder="1" applyAlignment="1">
      <alignment horizontal="center"/>
    </xf>
    <xf numFmtId="3" fontId="3" fillId="0" borderId="15" xfId="0" applyNumberFormat="1" applyFont="1" applyFill="1" applyBorder="1" applyAlignment="1">
      <alignment horizontal="center"/>
    </xf>
    <xf numFmtId="3" fontId="0" fillId="0" borderId="15" xfId="0" applyNumberFormat="1" applyFill="1" applyBorder="1" applyAlignment="1">
      <alignment horizontal="center"/>
    </xf>
    <xf numFmtId="3" fontId="3" fillId="0" borderId="16" xfId="0" applyNumberFormat="1" applyFont="1" applyFill="1" applyBorder="1" applyAlignment="1">
      <alignment horizontal="center"/>
    </xf>
    <xf numFmtId="3" fontId="3" fillId="0" borderId="24" xfId="0" applyNumberFormat="1" applyFont="1" applyBorder="1" applyAlignment="1">
      <alignment horizontal="center"/>
    </xf>
    <xf numFmtId="3" fontId="3" fillId="0" borderId="21" xfId="0" applyNumberFormat="1" applyFont="1" applyFill="1" applyBorder="1" applyAlignment="1">
      <alignment horizontal="center"/>
    </xf>
    <xf numFmtId="3" fontId="3" fillId="0" borderId="29" xfId="0" applyNumberFormat="1" applyFont="1" applyFill="1" applyBorder="1" applyAlignment="1">
      <alignment horizontal="center"/>
    </xf>
    <xf numFmtId="3" fontId="3" fillId="0" borderId="17" xfId="0" applyNumberFormat="1" applyFont="1" applyFill="1" applyBorder="1" applyAlignment="1">
      <alignment horizontal="center"/>
    </xf>
    <xf numFmtId="3" fontId="3" fillId="0" borderId="69" xfId="0" applyNumberFormat="1" applyFont="1" applyFill="1" applyBorder="1" applyAlignment="1">
      <alignment horizontal="center"/>
    </xf>
    <xf numFmtId="3" fontId="3" fillId="0" borderId="29" xfId="0" applyNumberFormat="1" applyFont="1" applyBorder="1" applyAlignment="1">
      <alignment horizontal="center"/>
    </xf>
    <xf numFmtId="0" fontId="3" fillId="0" borderId="9" xfId="0" applyFont="1" applyBorder="1" applyAlignment="1">
      <alignment vertical="center" wrapText="1"/>
    </xf>
    <xf numFmtId="0" fontId="3" fillId="0" borderId="22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6" xfId="0" applyFont="1" applyBorder="1" applyAlignment="1">
      <alignment vertical="center" wrapText="1"/>
    </xf>
    <xf numFmtId="0" fontId="6" fillId="0" borderId="0" xfId="0" applyFont="1" applyAlignment="1">
      <alignment horizontal="center"/>
    </xf>
    <xf numFmtId="3" fontId="3" fillId="0" borderId="45" xfId="0" applyNumberFormat="1" applyFont="1" applyBorder="1" applyAlignment="1">
      <alignment horizontal="center"/>
    </xf>
    <xf numFmtId="3" fontId="3" fillId="0" borderId="69" xfId="0" applyNumberFormat="1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69" xfId="0" applyFont="1" applyBorder="1" applyAlignment="1">
      <alignment horizontal="center"/>
    </xf>
    <xf numFmtId="0" fontId="3" fillId="0" borderId="53" xfId="0" applyFont="1" applyBorder="1"/>
    <xf numFmtId="4" fontId="3" fillId="0" borderId="48" xfId="0" applyNumberFormat="1" applyFont="1" applyBorder="1" applyAlignment="1">
      <alignment horizontal="center"/>
    </xf>
    <xf numFmtId="3" fontId="3" fillId="0" borderId="48" xfId="0" applyNumberFormat="1" applyFont="1" applyBorder="1" applyAlignment="1">
      <alignment horizontal="center"/>
    </xf>
    <xf numFmtId="3" fontId="3" fillId="0" borderId="71" xfId="0" applyNumberFormat="1" applyFont="1" applyBorder="1" applyAlignment="1">
      <alignment horizontal="center"/>
    </xf>
    <xf numFmtId="3" fontId="3" fillId="0" borderId="30" xfId="0" applyNumberFormat="1" applyFont="1" applyBorder="1" applyAlignment="1">
      <alignment horizontal="center"/>
    </xf>
    <xf numFmtId="3" fontId="0" fillId="0" borderId="15" xfId="0" applyNumberFormat="1" applyBorder="1" applyAlignment="1">
      <alignment horizontal="center"/>
    </xf>
    <xf numFmtId="0" fontId="0" fillId="0" borderId="32" xfId="0" applyFill="1" applyBorder="1"/>
    <xf numFmtId="0" fontId="3" fillId="0" borderId="69" xfId="0" applyFont="1" applyFill="1" applyBorder="1"/>
    <xf numFmtId="4" fontId="3" fillId="0" borderId="69" xfId="0" applyNumberFormat="1" applyFont="1" applyFill="1" applyBorder="1" applyAlignment="1">
      <alignment horizontal="center"/>
    </xf>
    <xf numFmtId="1" fontId="3" fillId="0" borderId="6" xfId="0" applyNumberFormat="1" applyFont="1" applyBorder="1" applyAlignment="1">
      <alignment horizontal="center"/>
    </xf>
    <xf numFmtId="1" fontId="3" fillId="0" borderId="5" xfId="0" applyNumberFormat="1" applyFont="1" applyBorder="1" applyAlignment="1">
      <alignment horizontal="center"/>
    </xf>
    <xf numFmtId="1" fontId="3" fillId="0" borderId="15" xfId="0" applyNumberFormat="1" applyFont="1" applyBorder="1" applyAlignment="1">
      <alignment horizontal="center"/>
    </xf>
    <xf numFmtId="1" fontId="3" fillId="0" borderId="16" xfId="0" applyNumberFormat="1" applyFont="1" applyBorder="1" applyAlignment="1">
      <alignment horizontal="center"/>
    </xf>
    <xf numFmtId="3" fontId="0" fillId="0" borderId="20" xfId="0" applyNumberFormat="1" applyBorder="1" applyAlignment="1">
      <alignment horizontal="center"/>
    </xf>
    <xf numFmtId="3" fontId="0" fillId="0" borderId="20" xfId="0" applyNumberFormat="1" applyFill="1" applyBorder="1" applyAlignment="1">
      <alignment horizontal="center"/>
    </xf>
    <xf numFmtId="3" fontId="0" fillId="0" borderId="21" xfId="0" applyNumberFormat="1" applyBorder="1" applyAlignment="1">
      <alignment horizontal="center"/>
    </xf>
    <xf numFmtId="1" fontId="3" fillId="0" borderId="4" xfId="0" applyNumberFormat="1" applyFont="1" applyBorder="1" applyAlignment="1">
      <alignment horizontal="center"/>
    </xf>
    <xf numFmtId="1" fontId="3" fillId="0" borderId="17" xfId="0" applyNumberFormat="1" applyFont="1" applyBorder="1" applyAlignment="1">
      <alignment horizontal="center"/>
    </xf>
    <xf numFmtId="3" fontId="3" fillId="0" borderId="21" xfId="0" applyNumberFormat="1" applyFont="1" applyBorder="1" applyAlignment="1">
      <alignment horizontal="center"/>
    </xf>
    <xf numFmtId="3" fontId="3" fillId="0" borderId="53" xfId="0" applyNumberFormat="1" applyFont="1" applyBorder="1" applyAlignment="1">
      <alignment horizontal="center"/>
    </xf>
    <xf numFmtId="3" fontId="0" fillId="0" borderId="28" xfId="0" applyNumberFormat="1" applyBorder="1" applyAlignment="1">
      <alignment horizontal="center"/>
    </xf>
    <xf numFmtId="3" fontId="0" fillId="0" borderId="28" xfId="0" applyNumberFormat="1" applyFill="1" applyBorder="1" applyAlignment="1">
      <alignment horizontal="center"/>
    </xf>
    <xf numFmtId="3" fontId="3" fillId="0" borderId="1" xfId="0" applyNumberFormat="1" applyFont="1" applyBorder="1" applyAlignment="1">
      <alignment horizontal="center"/>
    </xf>
    <xf numFmtId="3" fontId="0" fillId="0" borderId="29" xfId="0" applyNumberFormat="1" applyBorder="1" applyAlignment="1">
      <alignment horizontal="center"/>
    </xf>
    <xf numFmtId="1" fontId="3" fillId="0" borderId="7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" fontId="3" fillId="0" borderId="6" xfId="0" applyNumberFormat="1" applyFont="1" applyFill="1" applyBorder="1" applyAlignment="1">
      <alignment horizontal="center"/>
    </xf>
    <xf numFmtId="3" fontId="3" fillId="0" borderId="30" xfId="0" applyNumberFormat="1" applyFont="1" applyBorder="1" applyAlignment="1">
      <alignment horizontal="center" vertical="center"/>
    </xf>
    <xf numFmtId="0" fontId="3" fillId="0" borderId="0" xfId="0" applyFont="1" applyAlignment="1"/>
    <xf numFmtId="3" fontId="3" fillId="0" borderId="72" xfId="0" applyNumberFormat="1" applyFont="1" applyBorder="1" applyAlignment="1">
      <alignment horizontal="center"/>
    </xf>
    <xf numFmtId="3" fontId="3" fillId="0" borderId="38" xfId="0" applyNumberFormat="1" applyFont="1" applyBorder="1" applyAlignment="1">
      <alignment horizontal="center"/>
    </xf>
    <xf numFmtId="3" fontId="3" fillId="0" borderId="3" xfId="0" applyNumberFormat="1" applyFont="1" applyBorder="1" applyAlignment="1">
      <alignment horizontal="center"/>
    </xf>
    <xf numFmtId="3" fontId="3" fillId="0" borderId="52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4" fontId="0" fillId="0" borderId="3" xfId="0" applyNumberFormat="1" applyBorder="1" applyAlignment="1">
      <alignment horizontal="center"/>
    </xf>
    <xf numFmtId="4" fontId="0" fillId="0" borderId="3" xfId="0" applyNumberFormat="1" applyFill="1" applyBorder="1" applyAlignment="1">
      <alignment horizontal="center"/>
    </xf>
    <xf numFmtId="0" fontId="3" fillId="0" borderId="9" xfId="0" applyFont="1" applyFill="1" applyBorder="1"/>
    <xf numFmtId="4" fontId="3" fillId="0" borderId="10" xfId="0" applyNumberFormat="1" applyFont="1" applyFill="1" applyBorder="1" applyAlignment="1">
      <alignment horizontal="center"/>
    </xf>
    <xf numFmtId="3" fontId="3" fillId="0" borderId="47" xfId="0" applyNumberFormat="1" applyFont="1" applyBorder="1" applyAlignment="1">
      <alignment horizontal="center"/>
    </xf>
    <xf numFmtId="0" fontId="3" fillId="0" borderId="36" xfId="0" applyFont="1" applyFill="1" applyBorder="1"/>
    <xf numFmtId="4" fontId="3" fillId="0" borderId="8" xfId="0" applyNumberFormat="1" applyFont="1" applyFill="1" applyBorder="1" applyAlignment="1">
      <alignment horizontal="center"/>
    </xf>
    <xf numFmtId="0" fontId="3" fillId="0" borderId="36" xfId="0" applyFont="1" applyBorder="1" applyAlignment="1">
      <alignment horizontal="center"/>
    </xf>
    <xf numFmtId="3" fontId="3" fillId="0" borderId="8" xfId="0" applyNumberFormat="1" applyFont="1" applyBorder="1" applyAlignment="1">
      <alignment horizontal="center"/>
    </xf>
    <xf numFmtId="3" fontId="3" fillId="0" borderId="44" xfId="0" applyNumberFormat="1" applyFont="1" applyBorder="1" applyAlignment="1">
      <alignment horizontal="center"/>
    </xf>
    <xf numFmtId="3" fontId="3" fillId="0" borderId="73" xfId="0" applyNumberFormat="1" applyFont="1" applyBorder="1" applyAlignment="1">
      <alignment horizontal="center"/>
    </xf>
    <xf numFmtId="3" fontId="3" fillId="0" borderId="74" xfId="0" applyNumberFormat="1" applyFont="1" applyBorder="1" applyAlignment="1">
      <alignment horizontal="center"/>
    </xf>
    <xf numFmtId="1" fontId="3" fillId="0" borderId="9" xfId="0" applyNumberFormat="1" applyFont="1" applyBorder="1" applyAlignment="1">
      <alignment horizontal="center"/>
    </xf>
    <xf numFmtId="1" fontId="3" fillId="0" borderId="10" xfId="0" applyNumberFormat="1" applyFont="1" applyBorder="1" applyAlignment="1">
      <alignment horizontal="center"/>
    </xf>
    <xf numFmtId="1" fontId="3" fillId="0" borderId="22" xfId="0" applyNumberFormat="1" applyFont="1" applyBorder="1" applyAlignment="1">
      <alignment horizontal="center"/>
    </xf>
    <xf numFmtId="3" fontId="3" fillId="0" borderId="75" xfId="0" applyNumberFormat="1" applyFont="1" applyBorder="1" applyAlignment="1">
      <alignment horizontal="center"/>
    </xf>
    <xf numFmtId="3" fontId="3" fillId="0" borderId="76" xfId="0" applyNumberFormat="1" applyFont="1" applyBorder="1" applyAlignment="1">
      <alignment horizontal="center"/>
    </xf>
    <xf numFmtId="1" fontId="3" fillId="0" borderId="2" xfId="0" applyNumberFormat="1" applyFont="1" applyBorder="1" applyAlignment="1">
      <alignment horizontal="center"/>
    </xf>
    <xf numFmtId="1" fontId="3" fillId="0" borderId="4" xfId="0" applyNumberFormat="1" applyFont="1" applyFill="1" applyBorder="1" applyAlignment="1">
      <alignment horizontal="center"/>
    </xf>
    <xf numFmtId="3" fontId="3" fillId="0" borderId="11" xfId="0" applyNumberFormat="1" applyFont="1" applyBorder="1" applyAlignment="1">
      <alignment horizontal="center" vertical="center"/>
    </xf>
    <xf numFmtId="3" fontId="3" fillId="0" borderId="12" xfId="0" applyNumberFormat="1" applyFont="1" applyBorder="1" applyAlignment="1">
      <alignment horizontal="center" vertical="center"/>
    </xf>
    <xf numFmtId="3" fontId="3" fillId="0" borderId="23" xfId="0" applyNumberFormat="1" applyFont="1" applyBorder="1" applyAlignment="1">
      <alignment horizontal="center" vertical="center"/>
    </xf>
    <xf numFmtId="3" fontId="3" fillId="0" borderId="72" xfId="0" applyNumberFormat="1" applyFont="1" applyFill="1" applyBorder="1" applyAlignment="1">
      <alignment horizontal="center"/>
    </xf>
    <xf numFmtId="3" fontId="3" fillId="0" borderId="23" xfId="0" applyNumberFormat="1" applyFont="1" applyFill="1" applyBorder="1" applyAlignment="1">
      <alignment horizontal="center"/>
    </xf>
    <xf numFmtId="0" fontId="10" fillId="0" borderId="0" xfId="0" applyFont="1" applyAlignment="1"/>
    <xf numFmtId="0" fontId="10" fillId="0" borderId="0" xfId="0" applyFont="1" applyAlignment="1">
      <alignment horizontal="center" vertical="center"/>
    </xf>
    <xf numFmtId="0" fontId="10" fillId="0" borderId="0" xfId="0" applyFont="1"/>
    <xf numFmtId="0" fontId="13" fillId="0" borderId="6" xfId="0" applyFont="1" applyBorder="1" applyAlignment="1">
      <alignment horizontal="center" vertical="top" wrapText="1"/>
    </xf>
    <xf numFmtId="0" fontId="11" fillId="2" borderId="6" xfId="0" applyFont="1" applyFill="1" applyBorder="1"/>
    <xf numFmtId="0" fontId="11" fillId="2" borderId="6" xfId="0" applyFont="1" applyFill="1" applyBorder="1" applyAlignment="1">
      <alignment horizontal="center" vertical="center"/>
    </xf>
    <xf numFmtId="0" fontId="15" fillId="2" borderId="6" xfId="0" applyFont="1" applyFill="1" applyBorder="1"/>
    <xf numFmtId="1" fontId="15" fillId="2" borderId="6" xfId="0" applyNumberFormat="1" applyFont="1" applyFill="1" applyBorder="1"/>
    <xf numFmtId="0" fontId="10" fillId="2" borderId="6" xfId="0" applyFont="1" applyFill="1" applyBorder="1"/>
    <xf numFmtId="1" fontId="10" fillId="2" borderId="6" xfId="0" applyNumberFormat="1" applyFont="1" applyFill="1" applyBorder="1"/>
    <xf numFmtId="0" fontId="11" fillId="3" borderId="6" xfId="0" applyFont="1" applyFill="1" applyBorder="1"/>
    <xf numFmtId="0" fontId="11" fillId="3" borderId="6" xfId="0" applyFont="1" applyFill="1" applyBorder="1" applyAlignment="1">
      <alignment horizontal="center" vertical="center"/>
    </xf>
    <xf numFmtId="0" fontId="15" fillId="3" borderId="6" xfId="0" applyFont="1" applyFill="1" applyBorder="1"/>
    <xf numFmtId="1" fontId="15" fillId="3" borderId="6" xfId="0" applyNumberFormat="1" applyFont="1" applyFill="1" applyBorder="1"/>
    <xf numFmtId="0" fontId="10" fillId="3" borderId="6" xfId="0" applyFont="1" applyFill="1" applyBorder="1"/>
    <xf numFmtId="0" fontId="10" fillId="0" borderId="6" xfId="0" applyFont="1" applyBorder="1"/>
    <xf numFmtId="0" fontId="15" fillId="4" borderId="6" xfId="0" applyFont="1" applyFill="1" applyBorder="1" applyAlignment="1">
      <alignment horizontal="center" vertical="center"/>
    </xf>
    <xf numFmtId="1" fontId="10" fillId="0" borderId="6" xfId="0" applyNumberFormat="1" applyFont="1" applyBorder="1"/>
    <xf numFmtId="1" fontId="15" fillId="4" borderId="6" xfId="0" applyNumberFormat="1" applyFont="1" applyFill="1" applyBorder="1"/>
    <xf numFmtId="0" fontId="15" fillId="0" borderId="6" xfId="0" applyFont="1" applyBorder="1"/>
    <xf numFmtId="164" fontId="15" fillId="3" borderId="6" xfId="0" applyNumberFormat="1" applyFont="1" applyFill="1" applyBorder="1"/>
    <xf numFmtId="0" fontId="13" fillId="0" borderId="6" xfId="0" applyFont="1" applyBorder="1" applyAlignment="1">
      <alignment horizontal="center" wrapText="1"/>
    </xf>
    <xf numFmtId="0" fontId="13" fillId="0" borderId="6" xfId="0" applyFont="1" applyBorder="1" applyAlignment="1">
      <alignment wrapText="1"/>
    </xf>
    <xf numFmtId="0" fontId="10" fillId="0" borderId="0" xfId="0" applyFont="1" applyBorder="1"/>
    <xf numFmtId="1" fontId="15" fillId="0" borderId="6" xfId="0" applyNumberFormat="1" applyFont="1" applyBorder="1"/>
    <xf numFmtId="2" fontId="15" fillId="0" borderId="6" xfId="0" applyNumberFormat="1" applyFont="1" applyBorder="1"/>
    <xf numFmtId="3" fontId="3" fillId="5" borderId="6" xfId="0" applyNumberFormat="1" applyFont="1" applyFill="1" applyBorder="1" applyAlignment="1">
      <alignment horizontal="center"/>
    </xf>
    <xf numFmtId="3" fontId="3" fillId="5" borderId="5" xfId="0" applyNumberFormat="1" applyFont="1" applyFill="1" applyBorder="1" applyAlignment="1">
      <alignment horizontal="center"/>
    </xf>
    <xf numFmtId="1" fontId="15" fillId="3" borderId="6" xfId="0" applyNumberFormat="1" applyFont="1" applyFill="1" applyBorder="1" applyAlignment="1">
      <alignment horizontal="center"/>
    </xf>
    <xf numFmtId="1" fontId="15" fillId="0" borderId="6" xfId="0" applyNumberFormat="1" applyFont="1" applyBorder="1" applyAlignment="1">
      <alignment horizontal="center"/>
    </xf>
    <xf numFmtId="1" fontId="15" fillId="0" borderId="6" xfId="0" applyNumberFormat="1" applyFont="1" applyFill="1" applyBorder="1"/>
    <xf numFmtId="0" fontId="15" fillId="0" borderId="6" xfId="0" applyFont="1" applyFill="1" applyBorder="1"/>
    <xf numFmtId="0" fontId="15" fillId="0" borderId="6" xfId="0" applyFont="1" applyBorder="1" applyAlignment="1">
      <alignment horizontal="center"/>
    </xf>
    <xf numFmtId="0" fontId="11" fillId="2" borderId="6" xfId="0" applyFont="1" applyFill="1" applyBorder="1" applyAlignment="1">
      <alignment horizontal="center"/>
    </xf>
    <xf numFmtId="0" fontId="11" fillId="3" borderId="6" xfId="0" applyFont="1" applyFill="1" applyBorder="1" applyAlignment="1">
      <alignment horizontal="center"/>
    </xf>
    <xf numFmtId="0" fontId="15" fillId="4" borderId="6" xfId="0" applyFont="1" applyFill="1" applyBorder="1" applyAlignment="1">
      <alignment horizontal="center"/>
    </xf>
    <xf numFmtId="0" fontId="11" fillId="3" borderId="20" xfId="0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0" fontId="17" fillId="0" borderId="40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1" fontId="15" fillId="0" borderId="6" xfId="0" applyNumberFormat="1" applyFont="1" applyFill="1" applyBorder="1" applyAlignment="1">
      <alignment horizontal="center"/>
    </xf>
    <xf numFmtId="0" fontId="10" fillId="0" borderId="0" xfId="0" applyFont="1" applyFill="1"/>
    <xf numFmtId="0" fontId="11" fillId="0" borderId="0" xfId="0" applyFont="1" applyFill="1" applyBorder="1" applyAlignment="1">
      <alignment horizontal="center" vertical="center"/>
    </xf>
    <xf numFmtId="0" fontId="10" fillId="0" borderId="0" xfId="0" applyFont="1" applyBorder="1" applyAlignment="1"/>
    <xf numFmtId="0" fontId="13" fillId="0" borderId="18" xfId="0" applyFont="1" applyBorder="1" applyAlignment="1">
      <alignment horizontal="center" vertical="top" wrapText="1"/>
    </xf>
    <xf numFmtId="0" fontId="15" fillId="0" borderId="20" xfId="0" applyFont="1" applyFill="1" applyBorder="1" applyAlignment="1">
      <alignment horizontal="center"/>
    </xf>
    <xf numFmtId="0" fontId="15" fillId="0" borderId="6" xfId="0" applyFont="1" applyFill="1" applyBorder="1" applyAlignment="1">
      <alignment horizontal="center"/>
    </xf>
    <xf numFmtId="0" fontId="15" fillId="0" borderId="0" xfId="0" applyFont="1" applyFill="1" applyAlignment="1"/>
    <xf numFmtId="0" fontId="10" fillId="2" borderId="0" xfId="0" applyFont="1" applyFill="1"/>
    <xf numFmtId="1" fontId="15" fillId="5" borderId="6" xfId="0" applyNumberFormat="1" applyFont="1" applyFill="1" applyBorder="1" applyAlignment="1">
      <alignment horizontal="center"/>
    </xf>
    <xf numFmtId="1" fontId="15" fillId="4" borderId="6" xfId="0" applyNumberFormat="1" applyFont="1" applyFill="1" applyBorder="1" applyAlignment="1">
      <alignment horizontal="center"/>
    </xf>
    <xf numFmtId="0" fontId="11" fillId="5" borderId="6" xfId="0" applyFont="1" applyFill="1" applyBorder="1" applyAlignment="1">
      <alignment horizontal="center" vertical="center"/>
    </xf>
    <xf numFmtId="0" fontId="15" fillId="7" borderId="6" xfId="0" applyFont="1" applyFill="1" applyBorder="1"/>
    <xf numFmtId="0" fontId="15" fillId="5" borderId="20" xfId="0" applyFont="1" applyFill="1" applyBorder="1" applyAlignment="1">
      <alignment horizontal="center"/>
    </xf>
    <xf numFmtId="0" fontId="15" fillId="5" borderId="50" xfId="0" applyFont="1" applyFill="1" applyBorder="1" applyAlignment="1">
      <alignment horizontal="center"/>
    </xf>
    <xf numFmtId="0" fontId="15" fillId="5" borderId="28" xfId="0" applyFont="1" applyFill="1" applyBorder="1" applyAlignment="1">
      <alignment horizontal="center"/>
    </xf>
    <xf numFmtId="1" fontId="15" fillId="7" borderId="6" xfId="0" applyNumberFormat="1" applyFont="1" applyFill="1" applyBorder="1"/>
    <xf numFmtId="1" fontId="15" fillId="7" borderId="6" xfId="0" applyNumberFormat="1" applyFont="1" applyFill="1" applyBorder="1" applyAlignment="1">
      <alignment horizontal="center"/>
    </xf>
    <xf numFmtId="0" fontId="10" fillId="7" borderId="6" xfId="0" applyFont="1" applyFill="1" applyBorder="1"/>
    <xf numFmtId="0" fontId="14" fillId="7" borderId="0" xfId="0" applyFont="1" applyFill="1" applyBorder="1" applyAlignment="1">
      <alignment horizontal="center" vertical="center" wrapText="1"/>
    </xf>
    <xf numFmtId="1" fontId="15" fillId="0" borderId="20" xfId="0" applyNumberFormat="1" applyFont="1" applyFill="1" applyBorder="1"/>
    <xf numFmtId="0" fontId="13" fillId="0" borderId="19" xfId="0" applyFont="1" applyBorder="1" applyAlignment="1">
      <alignment horizontal="center" vertical="center" wrapText="1"/>
    </xf>
    <xf numFmtId="1" fontId="10" fillId="2" borderId="20" xfId="0" applyNumberFormat="1" applyFont="1" applyFill="1" applyBorder="1"/>
    <xf numFmtId="1" fontId="15" fillId="3" borderId="20" xfId="0" applyNumberFormat="1" applyFont="1" applyFill="1" applyBorder="1"/>
    <xf numFmtId="1" fontId="15" fillId="7" borderId="20" xfId="0" applyNumberFormat="1" applyFont="1" applyFill="1" applyBorder="1"/>
    <xf numFmtId="1" fontId="15" fillId="0" borderId="20" xfId="0" applyNumberFormat="1" applyFont="1" applyBorder="1"/>
    <xf numFmtId="0" fontId="10" fillId="7" borderId="20" xfId="0" applyFont="1" applyFill="1" applyBorder="1"/>
    <xf numFmtId="1" fontId="15" fillId="0" borderId="20" xfId="0" applyNumberFormat="1" applyFont="1" applyBorder="1" applyAlignment="1">
      <alignment horizontal="center"/>
    </xf>
    <xf numFmtId="0" fontId="15" fillId="7" borderId="0" xfId="0" applyFont="1" applyFill="1" applyBorder="1" applyAlignment="1">
      <alignment horizontal="center" vertical="center"/>
    </xf>
    <xf numFmtId="0" fontId="15" fillId="7" borderId="6" xfId="0" applyFont="1" applyFill="1" applyBorder="1" applyAlignment="1">
      <alignment horizontal="center"/>
    </xf>
    <xf numFmtId="0" fontId="14" fillId="7" borderId="6" xfId="0" applyFont="1" applyFill="1" applyBorder="1" applyAlignment="1">
      <alignment horizontal="center" vertical="center" wrapText="1"/>
    </xf>
    <xf numFmtId="0" fontId="15" fillId="7" borderId="6" xfId="0" applyFont="1" applyFill="1" applyBorder="1" applyAlignment="1">
      <alignment horizontal="center" vertical="center"/>
    </xf>
    <xf numFmtId="0" fontId="12" fillId="0" borderId="0" xfId="0" applyFont="1" applyAlignment="1">
      <alignment horizontal="center"/>
    </xf>
    <xf numFmtId="3" fontId="3" fillId="7" borderId="6" xfId="0" applyNumberFormat="1" applyFont="1" applyFill="1" applyBorder="1" applyAlignment="1">
      <alignment horizontal="center"/>
    </xf>
    <xf numFmtId="3" fontId="3" fillId="7" borderId="20" xfId="0" applyNumberFormat="1" applyFont="1" applyFill="1" applyBorder="1" applyAlignment="1">
      <alignment horizontal="center"/>
    </xf>
    <xf numFmtId="0" fontId="11" fillId="4" borderId="19" xfId="0" applyFont="1" applyFill="1" applyBorder="1"/>
    <xf numFmtId="0" fontId="10" fillId="6" borderId="0" xfId="0" applyFont="1" applyFill="1" applyBorder="1"/>
    <xf numFmtId="0" fontId="15" fillId="0" borderId="0" xfId="0" applyFont="1" applyFill="1" applyBorder="1" applyAlignment="1">
      <alignment horizontal="center" vertical="center"/>
    </xf>
    <xf numFmtId="0" fontId="13" fillId="0" borderId="18" xfId="0" applyFont="1" applyBorder="1" applyAlignment="1">
      <alignment horizontal="center" vertical="center" wrapText="1"/>
    </xf>
    <xf numFmtId="0" fontId="14" fillId="0" borderId="34" xfId="0" applyFont="1" applyBorder="1" applyAlignment="1">
      <alignment horizontal="center" vertical="center" wrapText="1"/>
    </xf>
    <xf numFmtId="1" fontId="15" fillId="9" borderId="6" xfId="0" applyNumberFormat="1" applyFont="1" applyFill="1" applyBorder="1" applyAlignment="1">
      <alignment horizontal="center"/>
    </xf>
    <xf numFmtId="0" fontId="10" fillId="9" borderId="0" xfId="0" applyFont="1" applyFill="1" applyAlignment="1">
      <alignment horizontal="center"/>
    </xf>
    <xf numFmtId="0" fontId="15" fillId="7" borderId="0" xfId="0" applyFont="1" applyFill="1" applyAlignment="1">
      <alignment horizontal="center"/>
    </xf>
    <xf numFmtId="0" fontId="13" fillId="7" borderId="6" xfId="0" applyFont="1" applyFill="1" applyBorder="1" applyAlignment="1">
      <alignment horizontal="center"/>
    </xf>
    <xf numFmtId="0" fontId="15" fillId="7" borderId="0" xfId="0" applyFont="1" applyFill="1" applyAlignment="1"/>
    <xf numFmtId="0" fontId="12" fillId="7" borderId="0" xfId="0" applyFont="1" applyFill="1" applyAlignment="1"/>
    <xf numFmtId="0" fontId="10" fillId="7" borderId="0" xfId="0" applyFont="1" applyFill="1"/>
    <xf numFmtId="0" fontId="13" fillId="0" borderId="18" xfId="0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3" fillId="0" borderId="40" xfId="0" applyFont="1" applyBorder="1" applyAlignment="1">
      <alignment horizontal="center" vertical="center" wrapText="1"/>
    </xf>
    <xf numFmtId="0" fontId="8" fillId="7" borderId="6" xfId="0" applyFont="1" applyFill="1" applyBorder="1"/>
    <xf numFmtId="0" fontId="12" fillId="7" borderId="0" xfId="0" applyFont="1" applyFill="1" applyAlignment="1"/>
    <xf numFmtId="0" fontId="12" fillId="0" borderId="0" xfId="0" applyFont="1" applyFill="1" applyBorder="1" applyAlignment="1">
      <alignment vertical="center"/>
    </xf>
    <xf numFmtId="0" fontId="12" fillId="7" borderId="0" xfId="0" applyFont="1" applyFill="1" applyAlignment="1"/>
    <xf numFmtId="0" fontId="12" fillId="0" borderId="0" xfId="0" applyFont="1" applyFill="1" applyBorder="1" applyAlignment="1">
      <alignment horizontal="left" vertical="center"/>
    </xf>
    <xf numFmtId="0" fontId="15" fillId="0" borderId="20" xfId="0" applyFont="1" applyBorder="1" applyAlignment="1">
      <alignment horizontal="center"/>
    </xf>
    <xf numFmtId="0" fontId="15" fillId="8" borderId="6" xfId="0" applyFont="1" applyFill="1" applyBorder="1" applyAlignment="1">
      <alignment horizontal="center" vertical="center"/>
    </xf>
    <xf numFmtId="0" fontId="15" fillId="7" borderId="6" xfId="0" applyFont="1" applyFill="1" applyBorder="1" applyAlignment="1">
      <alignment wrapText="1"/>
    </xf>
    <xf numFmtId="0" fontId="11" fillId="0" borderId="0" xfId="0" applyFont="1"/>
    <xf numFmtId="0" fontId="11" fillId="0" borderId="0" xfId="0" applyFont="1" applyAlignment="1">
      <alignment horizontal="center"/>
    </xf>
    <xf numFmtId="0" fontId="14" fillId="0" borderId="0" xfId="0" applyFont="1" applyAlignment="1">
      <alignment horizontal="center" vertical="center"/>
    </xf>
    <xf numFmtId="0" fontId="14" fillId="0" borderId="0" xfId="0" applyFont="1"/>
    <xf numFmtId="0" fontId="11" fillId="7" borderId="0" xfId="0" applyFont="1" applyFill="1" applyAlignment="1"/>
    <xf numFmtId="0" fontId="14" fillId="9" borderId="0" xfId="0" applyFont="1" applyFill="1" applyAlignment="1">
      <alignment horizontal="center"/>
    </xf>
    <xf numFmtId="0" fontId="14" fillId="0" borderId="0" xfId="0" applyFont="1" applyAlignment="1">
      <alignment vertical="center"/>
    </xf>
    <xf numFmtId="0" fontId="12" fillId="7" borderId="0" xfId="0" applyFont="1" applyFill="1" applyAlignment="1"/>
    <xf numFmtId="0" fontId="12" fillId="0" borderId="0" xfId="0" applyFont="1" applyFill="1" applyBorder="1" applyAlignment="1">
      <alignment horizontal="left" vertical="center"/>
    </xf>
    <xf numFmtId="0" fontId="14" fillId="9" borderId="6" xfId="0" applyFont="1" applyFill="1" applyBorder="1" applyAlignment="1">
      <alignment horizontal="center" vertical="center" wrapText="1"/>
    </xf>
    <xf numFmtId="0" fontId="15" fillId="7" borderId="20" xfId="0" applyFont="1" applyFill="1" applyBorder="1" applyAlignment="1">
      <alignment horizontal="center"/>
    </xf>
    <xf numFmtId="0" fontId="11" fillId="7" borderId="20" xfId="0" applyFont="1" applyFill="1" applyBorder="1" applyAlignment="1">
      <alignment horizontal="center"/>
    </xf>
    <xf numFmtId="3" fontId="3" fillId="7" borderId="5" xfId="0" applyNumberFormat="1" applyFont="1" applyFill="1" applyBorder="1" applyAlignment="1">
      <alignment horizontal="center"/>
    </xf>
    <xf numFmtId="0" fontId="12" fillId="3" borderId="6" xfId="0" applyFont="1" applyFill="1" applyBorder="1"/>
    <xf numFmtId="0" fontId="12" fillId="7" borderId="6" xfId="0" applyFont="1" applyFill="1" applyBorder="1"/>
    <xf numFmtId="0" fontId="12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0" fillId="7" borderId="0" xfId="0" applyFont="1" applyFill="1" applyBorder="1" applyAlignment="1">
      <alignment horizontal="center"/>
    </xf>
    <xf numFmtId="0" fontId="15" fillId="0" borderId="0" xfId="0" applyFont="1"/>
    <xf numFmtId="0" fontId="12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left" vertical="center"/>
    </xf>
    <xf numFmtId="1" fontId="15" fillId="7" borderId="20" xfId="0" applyNumberFormat="1" applyFont="1" applyFill="1" applyBorder="1" applyAlignment="1">
      <alignment horizontal="center"/>
    </xf>
    <xf numFmtId="0" fontId="11" fillId="8" borderId="6" xfId="0" applyFont="1" applyFill="1" applyBorder="1"/>
    <xf numFmtId="0" fontId="11" fillId="8" borderId="6" xfId="0" applyFont="1" applyFill="1" applyBorder="1" applyAlignment="1">
      <alignment horizontal="center"/>
    </xf>
    <xf numFmtId="0" fontId="11" fillId="8" borderId="6" xfId="0" applyFont="1" applyFill="1" applyBorder="1" applyAlignment="1">
      <alignment horizontal="center" vertical="center"/>
    </xf>
    <xf numFmtId="0" fontId="15" fillId="8" borderId="6" xfId="0" applyFont="1" applyFill="1" applyBorder="1"/>
    <xf numFmtId="1" fontId="15" fillId="8" borderId="6" xfId="0" applyNumberFormat="1" applyFont="1" applyFill="1" applyBorder="1" applyAlignment="1">
      <alignment horizontal="center"/>
    </xf>
    <xf numFmtId="1" fontId="15" fillId="8" borderId="6" xfId="0" applyNumberFormat="1" applyFont="1" applyFill="1" applyBorder="1"/>
    <xf numFmtId="0" fontId="10" fillId="8" borderId="6" xfId="0" applyFont="1" applyFill="1" applyBorder="1"/>
    <xf numFmtId="0" fontId="10" fillId="8" borderId="20" xfId="0" applyFont="1" applyFill="1" applyBorder="1"/>
    <xf numFmtId="1" fontId="15" fillId="8" borderId="20" xfId="0" applyNumberFormat="1" applyFont="1" applyFill="1" applyBorder="1"/>
    <xf numFmtId="0" fontId="15" fillId="8" borderId="20" xfId="0" applyFont="1" applyFill="1" applyBorder="1" applyAlignment="1">
      <alignment horizontal="center"/>
    </xf>
    <xf numFmtId="0" fontId="15" fillId="8" borderId="20" xfId="0" applyFont="1" applyFill="1" applyBorder="1" applyAlignment="1">
      <alignment horizontal="center" vertical="center"/>
    </xf>
    <xf numFmtId="0" fontId="15" fillId="8" borderId="50" xfId="0" applyFont="1" applyFill="1" applyBorder="1" applyAlignment="1">
      <alignment horizontal="center" vertical="center"/>
    </xf>
    <xf numFmtId="0" fontId="15" fillId="8" borderId="28" xfId="0" applyFont="1" applyFill="1" applyBorder="1" applyAlignment="1">
      <alignment horizontal="center" vertical="center"/>
    </xf>
    <xf numFmtId="0" fontId="21" fillId="8" borderId="6" xfId="0" applyFont="1" applyFill="1" applyBorder="1"/>
    <xf numFmtId="0" fontId="15" fillId="0" borderId="0" xfId="0" applyFont="1" applyBorder="1"/>
    <xf numFmtId="14" fontId="12" fillId="0" borderId="0" xfId="0" applyNumberFormat="1" applyFont="1" applyFill="1" applyBorder="1" applyAlignment="1">
      <alignment vertical="center"/>
    </xf>
    <xf numFmtId="14" fontId="15" fillId="5" borderId="20" xfId="0" applyNumberFormat="1" applyFont="1" applyFill="1" applyBorder="1" applyAlignment="1">
      <alignment horizontal="center"/>
    </xf>
    <xf numFmtId="14" fontId="15" fillId="7" borderId="20" xfId="0" applyNumberFormat="1" applyFont="1" applyFill="1" applyBorder="1" applyAlignment="1">
      <alignment horizontal="center"/>
    </xf>
    <xf numFmtId="0" fontId="15" fillId="7" borderId="50" xfId="0" applyFont="1" applyFill="1" applyBorder="1" applyAlignment="1">
      <alignment horizontal="center"/>
    </xf>
    <xf numFmtId="0" fontId="15" fillId="7" borderId="28" xfId="0" applyFont="1" applyFill="1" applyBorder="1" applyAlignment="1">
      <alignment horizontal="center"/>
    </xf>
    <xf numFmtId="20" fontId="15" fillId="4" borderId="6" xfId="0" applyNumberFormat="1" applyFont="1" applyFill="1" applyBorder="1" applyAlignment="1">
      <alignment horizontal="center" vertical="center"/>
    </xf>
    <xf numFmtId="0" fontId="15" fillId="4" borderId="20" xfId="0" applyFont="1" applyFill="1" applyBorder="1" applyAlignment="1">
      <alignment horizontal="center" vertical="center"/>
    </xf>
    <xf numFmtId="0" fontId="15" fillId="4" borderId="28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18" xfId="0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2" fillId="0" borderId="0" xfId="0" applyFont="1" applyFill="1" applyBorder="1" applyAlignment="1">
      <alignment horizontal="left" vertical="center"/>
    </xf>
    <xf numFmtId="0" fontId="15" fillId="4" borderId="20" xfId="0" applyFont="1" applyFill="1" applyBorder="1" applyAlignment="1">
      <alignment horizontal="center" vertical="center"/>
    </xf>
    <xf numFmtId="0" fontId="15" fillId="4" borderId="28" xfId="0" applyFont="1" applyFill="1" applyBorder="1" applyAlignment="1">
      <alignment horizontal="center" vertical="center"/>
    </xf>
    <xf numFmtId="0" fontId="10" fillId="0" borderId="50" xfId="0" applyFont="1" applyBorder="1"/>
    <xf numFmtId="0" fontId="12" fillId="0" borderId="0" xfId="0" applyFont="1" applyFill="1" applyBorder="1" applyAlignment="1">
      <alignment horizontal="left" vertical="center"/>
    </xf>
    <xf numFmtId="0" fontId="3" fillId="0" borderId="46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0" fontId="3" fillId="0" borderId="5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77" xfId="0" applyFont="1" applyBorder="1" applyAlignment="1">
      <alignment horizontal="center" vertical="center" wrapText="1"/>
    </xf>
    <xf numFmtId="0" fontId="3" fillId="0" borderId="5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78" xfId="0" applyFont="1" applyBorder="1" applyAlignment="1">
      <alignment horizontal="center" vertical="center" wrapText="1"/>
    </xf>
    <xf numFmtId="0" fontId="3" fillId="0" borderId="53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3" fillId="0" borderId="72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3" fillId="0" borderId="51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7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78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72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/>
    </xf>
    <xf numFmtId="0" fontId="4" fillId="0" borderId="1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58" xfId="0" applyFont="1" applyBorder="1" applyAlignment="1">
      <alignment horizontal="center" vertical="center" wrapText="1"/>
    </xf>
    <xf numFmtId="0" fontId="4" fillId="0" borderId="63" xfId="0" applyFont="1" applyBorder="1" applyAlignment="1">
      <alignment horizontal="center" vertical="center" wrapText="1"/>
    </xf>
    <xf numFmtId="0" fontId="4" fillId="0" borderId="7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77" xfId="0" applyFont="1" applyBorder="1" applyAlignment="1">
      <alignment horizontal="center" vertical="center" wrapText="1"/>
    </xf>
    <xf numFmtId="0" fontId="4" fillId="0" borderId="78" xfId="0" applyFont="1" applyBorder="1" applyAlignment="1">
      <alignment horizontal="center" vertical="center" wrapText="1"/>
    </xf>
    <xf numFmtId="0" fontId="4" fillId="0" borderId="72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53" xfId="0" applyFont="1" applyBorder="1" applyAlignment="1">
      <alignment horizontal="center" vertical="center" wrapText="1"/>
    </xf>
    <xf numFmtId="3" fontId="3" fillId="0" borderId="0" xfId="0" applyNumberFormat="1" applyFont="1" applyBorder="1" applyAlignment="1">
      <alignment horizontal="center"/>
    </xf>
    <xf numFmtId="3" fontId="3" fillId="0" borderId="45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46" xfId="0" applyFont="1" applyFill="1" applyBorder="1" applyAlignment="1">
      <alignment horizontal="center" vertical="center"/>
    </xf>
    <xf numFmtId="0" fontId="3" fillId="0" borderId="47" xfId="0" applyFont="1" applyFill="1" applyBorder="1" applyAlignment="1">
      <alignment horizontal="center" vertical="center"/>
    </xf>
    <xf numFmtId="0" fontId="3" fillId="0" borderId="48" xfId="0" applyFont="1" applyFill="1" applyBorder="1" applyAlignment="1">
      <alignment horizontal="center" vertical="center"/>
    </xf>
    <xf numFmtId="0" fontId="3" fillId="0" borderId="46" xfId="0" applyFont="1" applyFill="1" applyBorder="1" applyAlignment="1">
      <alignment horizontal="center" vertical="center" wrapText="1"/>
    </xf>
    <xf numFmtId="0" fontId="3" fillId="0" borderId="47" xfId="0" applyFont="1" applyFill="1" applyBorder="1" applyAlignment="1">
      <alignment horizontal="center" vertical="center" wrapText="1"/>
    </xf>
    <xf numFmtId="0" fontId="3" fillId="0" borderId="48" xfId="0" applyFont="1" applyFill="1" applyBorder="1" applyAlignment="1">
      <alignment horizontal="center" vertical="center" wrapText="1"/>
    </xf>
    <xf numFmtId="0" fontId="4" fillId="0" borderId="46" xfId="0" applyFont="1" applyFill="1" applyBorder="1" applyAlignment="1">
      <alignment horizontal="center" vertical="center" wrapText="1"/>
    </xf>
    <xf numFmtId="0" fontId="4" fillId="0" borderId="47" xfId="0" applyFont="1" applyFill="1" applyBorder="1" applyAlignment="1">
      <alignment horizontal="center" vertical="center" wrapText="1"/>
    </xf>
    <xf numFmtId="0" fontId="4" fillId="0" borderId="48" xfId="0" applyFont="1" applyFill="1" applyBorder="1" applyAlignment="1">
      <alignment horizontal="center" vertical="center" wrapText="1"/>
    </xf>
    <xf numFmtId="0" fontId="3" fillId="0" borderId="51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77" xfId="0" applyFont="1" applyFill="1" applyBorder="1" applyAlignment="1">
      <alignment horizontal="center" vertical="center" wrapText="1"/>
    </xf>
    <xf numFmtId="0" fontId="3" fillId="0" borderId="5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78" xfId="0" applyFont="1" applyFill="1" applyBorder="1" applyAlignment="1">
      <alignment horizontal="center" vertical="center" wrapText="1"/>
    </xf>
    <xf numFmtId="0" fontId="3" fillId="0" borderId="53" xfId="0" applyFont="1" applyFill="1" applyBorder="1" applyAlignment="1">
      <alignment horizontal="center" vertical="center" wrapText="1"/>
    </xf>
    <xf numFmtId="0" fontId="3" fillId="0" borderId="45" xfId="0" applyFont="1" applyFill="1" applyBorder="1" applyAlignment="1">
      <alignment horizontal="center" vertical="center" wrapText="1"/>
    </xf>
    <xf numFmtId="0" fontId="3" fillId="0" borderId="7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5" fillId="0" borderId="46" xfId="0" applyFont="1" applyFill="1" applyBorder="1" applyAlignment="1">
      <alignment horizontal="center" vertical="center" wrapText="1"/>
    </xf>
    <xf numFmtId="0" fontId="5" fillId="0" borderId="47" xfId="0" applyFont="1" applyFill="1" applyBorder="1" applyAlignment="1">
      <alignment horizontal="center" vertical="center" wrapText="1"/>
    </xf>
    <xf numFmtId="0" fontId="5" fillId="0" borderId="48" xfId="0" applyFont="1" applyFill="1" applyBorder="1" applyAlignment="1">
      <alignment horizontal="center" vertical="center" wrapText="1"/>
    </xf>
    <xf numFmtId="0" fontId="4" fillId="0" borderId="77" xfId="0" applyFont="1" applyFill="1" applyBorder="1" applyAlignment="1">
      <alignment horizontal="center" vertical="center" wrapText="1"/>
    </xf>
    <xf numFmtId="0" fontId="4" fillId="0" borderId="78" xfId="0" applyFont="1" applyFill="1" applyBorder="1" applyAlignment="1">
      <alignment horizontal="center" vertical="center" wrapText="1"/>
    </xf>
    <xf numFmtId="0" fontId="4" fillId="0" borderId="72" xfId="0" applyFont="1" applyFill="1" applyBorder="1" applyAlignment="1">
      <alignment horizontal="center" vertical="center" wrapText="1"/>
    </xf>
    <xf numFmtId="0" fontId="3" fillId="0" borderId="51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77" xfId="0" applyFont="1" applyFill="1" applyBorder="1" applyAlignment="1">
      <alignment horizontal="center" vertical="center"/>
    </xf>
    <xf numFmtId="0" fontId="3" fillId="0" borderId="5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78" xfId="0" applyFont="1" applyFill="1" applyBorder="1" applyAlignment="1">
      <alignment horizontal="center" vertical="center"/>
    </xf>
    <xf numFmtId="0" fontId="3" fillId="0" borderId="53" xfId="0" applyFont="1" applyFill="1" applyBorder="1" applyAlignment="1">
      <alignment horizontal="center" vertical="center"/>
    </xf>
    <xf numFmtId="0" fontId="3" fillId="0" borderId="45" xfId="0" applyFont="1" applyFill="1" applyBorder="1" applyAlignment="1">
      <alignment horizontal="center" vertical="center"/>
    </xf>
    <xf numFmtId="0" fontId="3" fillId="0" borderId="72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51" xfId="0" applyFont="1" applyFill="1" applyBorder="1" applyAlignment="1">
      <alignment horizontal="center" vertical="center" wrapText="1"/>
    </xf>
    <xf numFmtId="0" fontId="4" fillId="0" borderId="52" xfId="0" applyFont="1" applyFill="1" applyBorder="1" applyAlignment="1">
      <alignment horizontal="center" vertical="center" wrapText="1"/>
    </xf>
    <xf numFmtId="0" fontId="4" fillId="0" borderId="53" xfId="0" applyFont="1" applyFill="1" applyBorder="1" applyAlignment="1">
      <alignment horizontal="center" vertical="center" wrapText="1"/>
    </xf>
    <xf numFmtId="0" fontId="4" fillId="0" borderId="58" xfId="0" applyFont="1" applyFill="1" applyBorder="1" applyAlignment="1">
      <alignment horizontal="center" vertical="center" wrapText="1"/>
    </xf>
    <xf numFmtId="0" fontId="4" fillId="0" borderId="63" xfId="0" applyFont="1" applyFill="1" applyBorder="1" applyAlignment="1">
      <alignment horizontal="center" vertical="center" wrapText="1"/>
    </xf>
    <xf numFmtId="0" fontId="4" fillId="0" borderId="71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5" fillId="0" borderId="59" xfId="0" applyFont="1" applyFill="1" applyBorder="1" applyAlignment="1">
      <alignment horizontal="center" vertical="center" wrapText="1"/>
    </xf>
    <xf numFmtId="0" fontId="5" fillId="0" borderId="60" xfId="0" applyFont="1" applyFill="1" applyBorder="1" applyAlignment="1">
      <alignment horizontal="center" vertical="center" wrapText="1"/>
    </xf>
    <xf numFmtId="0" fontId="4" fillId="0" borderId="59" xfId="0" applyFont="1" applyFill="1" applyBorder="1" applyAlignment="1">
      <alignment horizontal="center" vertical="center" wrapText="1"/>
    </xf>
    <xf numFmtId="0" fontId="4" fillId="0" borderId="60" xfId="0" applyFont="1" applyFill="1" applyBorder="1" applyAlignment="1">
      <alignment horizontal="center" vertical="center" wrapText="1"/>
    </xf>
    <xf numFmtId="0" fontId="4" fillId="0" borderId="61" xfId="0" applyFont="1" applyFill="1" applyBorder="1" applyAlignment="1">
      <alignment horizontal="center" vertical="center" wrapText="1"/>
    </xf>
    <xf numFmtId="0" fontId="4" fillId="0" borderId="64" xfId="0" applyFont="1" applyFill="1" applyBorder="1" applyAlignment="1">
      <alignment horizontal="center" vertical="center" wrapText="1"/>
    </xf>
    <xf numFmtId="0" fontId="4" fillId="0" borderId="61" xfId="0" applyFont="1" applyBorder="1" applyAlignment="1">
      <alignment horizontal="center" vertical="center" wrapText="1"/>
    </xf>
    <xf numFmtId="0" fontId="4" fillId="0" borderId="6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5" fillId="0" borderId="59" xfId="0" applyFont="1" applyBorder="1" applyAlignment="1">
      <alignment horizontal="center" vertical="center" wrapText="1"/>
    </xf>
    <xf numFmtId="0" fontId="5" fillId="0" borderId="60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4" fillId="0" borderId="59" xfId="0" applyFont="1" applyBorder="1" applyAlignment="1">
      <alignment horizontal="center" vertical="center" wrapText="1"/>
    </xf>
    <xf numFmtId="0" fontId="4" fillId="0" borderId="60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55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11" fillId="7" borderId="0" xfId="0" applyFont="1" applyFill="1" applyAlignment="1">
      <alignment horizontal="center"/>
    </xf>
    <xf numFmtId="0" fontId="14" fillId="0" borderId="6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5" fillId="4" borderId="20" xfId="0" applyFont="1" applyFill="1" applyBorder="1" applyAlignment="1">
      <alignment horizontal="center" vertical="center"/>
    </xf>
    <xf numFmtId="0" fontId="15" fillId="4" borderId="50" xfId="0" applyFont="1" applyFill="1" applyBorder="1" applyAlignment="1">
      <alignment horizontal="center" vertical="center"/>
    </xf>
    <xf numFmtId="0" fontId="15" fillId="4" borderId="28" xfId="0" applyFont="1" applyFill="1" applyBorder="1" applyAlignment="1">
      <alignment horizontal="center" vertical="center"/>
    </xf>
    <xf numFmtId="21" fontId="15" fillId="4" borderId="20" xfId="0" applyNumberFormat="1" applyFont="1" applyFill="1" applyBorder="1" applyAlignment="1">
      <alignment horizontal="center" vertical="center"/>
    </xf>
    <xf numFmtId="21" fontId="15" fillId="4" borderId="50" xfId="0" applyNumberFormat="1" applyFont="1" applyFill="1" applyBorder="1" applyAlignment="1">
      <alignment horizontal="center" vertical="center"/>
    </xf>
    <xf numFmtId="21" fontId="15" fillId="4" borderId="28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left" vertical="center"/>
    </xf>
    <xf numFmtId="0" fontId="14" fillId="0" borderId="40" xfId="0" applyFont="1" applyBorder="1" applyAlignment="1">
      <alignment horizontal="center" vertical="center" wrapText="1"/>
    </xf>
    <xf numFmtId="0" fontId="14" fillId="0" borderId="34" xfId="0" applyFont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/>
    </xf>
    <xf numFmtId="0" fontId="12" fillId="7" borderId="0" xfId="0" applyFont="1" applyFill="1" applyAlignment="1"/>
    <xf numFmtId="0" fontId="15" fillId="0" borderId="0" xfId="0" applyFont="1" applyFill="1" applyAlignment="1">
      <alignment horizont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6" fillId="0" borderId="40" xfId="0" applyFont="1" applyBorder="1" applyAlignment="1">
      <alignment horizontal="center" vertical="center" wrapText="1"/>
    </xf>
    <xf numFmtId="0" fontId="16" fillId="0" borderId="56" xfId="0" applyFont="1" applyBorder="1" applyAlignment="1">
      <alignment horizontal="center" vertical="center" wrapText="1"/>
    </xf>
    <xf numFmtId="0" fontId="16" fillId="0" borderId="34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50" xfId="0" applyFont="1" applyBorder="1" applyAlignment="1">
      <alignment horizontal="center" vertical="center" wrapText="1"/>
    </xf>
    <xf numFmtId="0" fontId="13" fillId="0" borderId="28" xfId="0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 vertical="center" wrapText="1"/>
    </xf>
    <xf numFmtId="165" fontId="11" fillId="0" borderId="0" xfId="0" applyNumberFormat="1" applyFont="1" applyAlignment="1">
      <alignment horizontal="center" vertical="center" wrapText="1"/>
    </xf>
    <xf numFmtId="0" fontId="12" fillId="0" borderId="57" xfId="0" applyFont="1" applyBorder="1" applyAlignment="1">
      <alignment horizontal="center" vertical="center"/>
    </xf>
    <xf numFmtId="0" fontId="11" fillId="3" borderId="20" xfId="0" applyFont="1" applyFill="1" applyBorder="1" applyAlignment="1">
      <alignment horizontal="center"/>
    </xf>
    <xf numFmtId="0" fontId="11" fillId="3" borderId="50" xfId="0" applyFont="1" applyFill="1" applyBorder="1" applyAlignment="1">
      <alignment horizontal="center"/>
    </xf>
    <xf numFmtId="0" fontId="11" fillId="3" borderId="28" xfId="0" applyFont="1" applyFill="1" applyBorder="1" applyAlignment="1">
      <alignment horizontal="center"/>
    </xf>
    <xf numFmtId="0" fontId="21" fillId="8" borderId="20" xfId="0" applyFont="1" applyFill="1" applyBorder="1" applyAlignment="1">
      <alignment horizontal="center"/>
    </xf>
    <xf numFmtId="0" fontId="21" fillId="8" borderId="50" xfId="0" applyFont="1" applyFill="1" applyBorder="1" applyAlignment="1">
      <alignment horizontal="center"/>
    </xf>
    <xf numFmtId="0" fontId="21" fillId="8" borderId="28" xfId="0" applyFont="1" applyFill="1" applyBorder="1" applyAlignment="1">
      <alignment horizontal="center"/>
    </xf>
    <xf numFmtId="0" fontId="11" fillId="8" borderId="20" xfId="0" applyFont="1" applyFill="1" applyBorder="1" applyAlignment="1">
      <alignment horizontal="center"/>
    </xf>
    <xf numFmtId="0" fontId="11" fillId="8" borderId="50" xfId="0" applyFont="1" applyFill="1" applyBorder="1" applyAlignment="1">
      <alignment horizontal="center"/>
    </xf>
    <xf numFmtId="0" fontId="11" fillId="8" borderId="28" xfId="0" applyFont="1" applyFill="1" applyBorder="1" applyAlignment="1">
      <alignment horizontal="center"/>
    </xf>
    <xf numFmtId="0" fontId="12" fillId="3" borderId="20" xfId="0" applyFont="1" applyFill="1" applyBorder="1" applyAlignment="1">
      <alignment horizontal="center"/>
    </xf>
    <xf numFmtId="0" fontId="12" fillId="3" borderId="50" xfId="0" applyFont="1" applyFill="1" applyBorder="1" applyAlignment="1">
      <alignment horizontal="center"/>
    </xf>
    <xf numFmtId="0" fontId="12" fillId="3" borderId="28" xfId="0" applyFont="1" applyFill="1" applyBorder="1" applyAlignment="1">
      <alignment horizontal="center"/>
    </xf>
    <xf numFmtId="0" fontId="11" fillId="2" borderId="20" xfId="0" applyFont="1" applyFill="1" applyBorder="1" applyAlignment="1">
      <alignment horizontal="center"/>
    </xf>
    <xf numFmtId="0" fontId="11" fillId="2" borderId="50" xfId="0" applyFont="1" applyFill="1" applyBorder="1" applyAlignment="1">
      <alignment horizontal="center"/>
    </xf>
    <xf numFmtId="0" fontId="11" fillId="2" borderId="28" xfId="0" applyFont="1" applyFill="1" applyBorder="1" applyAlignment="1">
      <alignment horizontal="center"/>
    </xf>
  </cellXfs>
  <cellStyles count="4">
    <cellStyle name="Normal_КСГ" xfId="1"/>
    <cellStyle name="Обычный" xfId="0" builtinId="0"/>
    <cellStyle name="Обычный 7" xfId="2"/>
    <cellStyle name="Процентный" xfId="3" builtinId="5"/>
  </cellStyles>
  <dxfs count="0"/>
  <tableStyles count="0" defaultTableStyle="TableStyleMedium2" defaultPivotStyle="PivotStyleLight16"/>
  <colors>
    <mruColors>
      <color rgb="FFB2DDE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P137"/>
  <sheetViews>
    <sheetView topLeftCell="A76" workbookViewId="0">
      <selection activeCell="B55" sqref="B55"/>
    </sheetView>
  </sheetViews>
  <sheetFormatPr defaultRowHeight="15" x14ac:dyDescent="0.25"/>
  <cols>
    <col min="1" max="1" width="34.28515625" customWidth="1"/>
    <col min="2" max="2" width="12.7109375" customWidth="1"/>
    <col min="3" max="3" width="12.85546875" customWidth="1"/>
    <col min="4" max="4" width="11.7109375" customWidth="1"/>
    <col min="6" max="6" width="9.7109375" customWidth="1"/>
    <col min="11" max="11" width="9.7109375" customWidth="1"/>
    <col min="12" max="12" width="9.85546875" customWidth="1"/>
    <col min="15" max="15" width="10.5703125" customWidth="1"/>
    <col min="16" max="16" width="9.7109375" customWidth="1"/>
    <col min="17" max="17" width="10.140625" customWidth="1"/>
    <col min="18" max="18" width="10.5703125" customWidth="1"/>
    <col min="19" max="19" width="10.42578125" customWidth="1"/>
    <col min="20" max="20" width="11.42578125" customWidth="1"/>
    <col min="21" max="21" width="12.5703125" customWidth="1"/>
    <col min="22" max="23" width="11.42578125" customWidth="1"/>
    <col min="24" max="24" width="10.42578125" customWidth="1"/>
    <col min="25" max="25" width="11.42578125" customWidth="1"/>
    <col min="26" max="26" width="11.7109375" hidden="1" customWidth="1"/>
    <col min="27" max="27" width="9.140625" hidden="1" customWidth="1"/>
    <col min="28" max="28" width="10.85546875" hidden="1" customWidth="1"/>
    <col min="29" max="31" width="11.42578125" customWidth="1"/>
    <col min="32" max="32" width="11.42578125" hidden="1" customWidth="1"/>
    <col min="33" max="36" width="11.42578125" customWidth="1"/>
    <col min="37" max="37" width="12.5703125" customWidth="1"/>
    <col min="38" max="39" width="11.42578125" customWidth="1"/>
    <col min="40" max="41" width="12.140625" customWidth="1"/>
    <col min="42" max="46" width="11.42578125" customWidth="1"/>
    <col min="47" max="48" width="12" customWidth="1"/>
    <col min="49" max="63" width="11.42578125" customWidth="1"/>
    <col min="65" max="65" width="13.85546875" customWidth="1"/>
  </cols>
  <sheetData>
    <row r="1" spans="1:68" ht="16.5" thickBot="1" x14ac:dyDescent="0.3">
      <c r="A1" s="585" t="s">
        <v>17</v>
      </c>
      <c r="B1" s="585"/>
      <c r="C1" s="585"/>
      <c r="D1" s="585"/>
      <c r="E1" s="585"/>
      <c r="F1" s="585"/>
      <c r="G1" s="585"/>
      <c r="H1" s="585"/>
      <c r="I1" s="585"/>
      <c r="J1" s="585"/>
      <c r="K1" s="585"/>
      <c r="L1" s="585"/>
      <c r="M1" s="585"/>
      <c r="N1" s="585"/>
      <c r="O1" s="585"/>
      <c r="P1" s="585"/>
      <c r="Q1" s="585"/>
      <c r="R1" s="585"/>
      <c r="S1" s="585"/>
      <c r="T1" s="585"/>
      <c r="U1" s="585"/>
      <c r="V1" s="585"/>
      <c r="W1" s="585"/>
      <c r="X1" s="585"/>
      <c r="Y1" s="585"/>
      <c r="Z1" s="585"/>
      <c r="AA1" s="585"/>
      <c r="AB1" s="585"/>
      <c r="AC1" s="585"/>
    </row>
    <row r="2" spans="1:68" x14ac:dyDescent="0.25">
      <c r="A2" s="93"/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X2" s="93"/>
      <c r="Y2" s="93"/>
      <c r="Z2" s="93"/>
      <c r="AA2" s="93" t="s">
        <v>23</v>
      </c>
      <c r="AB2" s="93"/>
      <c r="AC2" s="93"/>
      <c r="BM2" s="22" t="s">
        <v>30</v>
      </c>
      <c r="BN2" s="23">
        <v>249</v>
      </c>
      <c r="BP2">
        <f>BN2-15</f>
        <v>234</v>
      </c>
    </row>
    <row r="3" spans="1:68" ht="30" customHeight="1" x14ac:dyDescent="0.25">
      <c r="A3" s="585" t="s">
        <v>18</v>
      </c>
      <c r="B3" s="585"/>
      <c r="C3" s="585"/>
      <c r="D3" s="585"/>
      <c r="E3" s="585"/>
      <c r="F3" s="585"/>
      <c r="G3" s="585"/>
      <c r="H3" s="585"/>
      <c r="I3" s="585"/>
      <c r="J3" s="585"/>
      <c r="K3" s="585"/>
      <c r="L3" s="585"/>
      <c r="M3" s="585"/>
      <c r="N3" s="585"/>
      <c r="O3" s="585"/>
      <c r="P3" s="585"/>
      <c r="Q3" s="585"/>
      <c r="R3" s="585"/>
      <c r="S3" s="585"/>
      <c r="T3" s="585"/>
      <c r="U3" s="585"/>
      <c r="V3" s="585"/>
      <c r="W3" s="585"/>
      <c r="X3" s="585"/>
      <c r="Y3" s="585"/>
      <c r="Z3" s="585"/>
      <c r="AA3" s="585"/>
      <c r="AB3" s="585"/>
      <c r="AC3" s="585"/>
      <c r="BM3" s="24" t="s">
        <v>31</v>
      </c>
      <c r="BN3" s="7">
        <v>42</v>
      </c>
    </row>
    <row r="4" spans="1:68" ht="17.25" customHeight="1" x14ac:dyDescent="0.25">
      <c r="A4" s="585" t="s">
        <v>63</v>
      </c>
      <c r="B4" s="585"/>
      <c r="C4" s="585"/>
      <c r="D4" s="585"/>
      <c r="E4" s="585"/>
      <c r="F4" s="585"/>
      <c r="G4" s="585"/>
      <c r="H4" s="585"/>
      <c r="I4" s="585"/>
      <c r="J4" s="585"/>
      <c r="K4" s="585"/>
      <c r="L4" s="585"/>
      <c r="M4" s="585"/>
      <c r="N4" s="585"/>
      <c r="O4" s="585"/>
      <c r="P4" s="585"/>
      <c r="Q4" s="585"/>
      <c r="R4" s="585"/>
      <c r="S4" s="585"/>
      <c r="T4" s="585"/>
      <c r="U4" s="585"/>
      <c r="V4" s="585"/>
      <c r="W4" s="585"/>
      <c r="X4" s="585"/>
      <c r="Y4" s="585"/>
      <c r="Z4" s="585"/>
      <c r="AA4" s="585"/>
      <c r="AB4" s="585"/>
      <c r="AC4" s="585"/>
      <c r="BM4" s="24" t="s">
        <v>32</v>
      </c>
      <c r="BN4" s="7">
        <v>12</v>
      </c>
    </row>
    <row r="5" spans="1:68" ht="23.25" customHeight="1" x14ac:dyDescent="0.25">
      <c r="A5" s="585"/>
      <c r="B5" s="585"/>
      <c r="C5" s="585"/>
      <c r="D5" s="585"/>
      <c r="E5" s="585"/>
      <c r="F5" s="585"/>
      <c r="G5" s="585"/>
      <c r="H5" s="585"/>
      <c r="I5" s="585"/>
      <c r="J5" s="585"/>
      <c r="K5" s="585"/>
      <c r="L5" s="585"/>
      <c r="M5" s="585"/>
      <c r="N5" s="585"/>
      <c r="O5" s="585"/>
      <c r="P5" s="585"/>
      <c r="Q5" s="585"/>
      <c r="R5" s="585"/>
      <c r="S5" s="585"/>
      <c r="T5" s="585"/>
      <c r="U5" s="585"/>
      <c r="V5" s="585"/>
      <c r="W5" s="585"/>
      <c r="X5" s="585"/>
      <c r="Y5" s="585"/>
      <c r="Z5" s="585"/>
      <c r="AA5" s="585"/>
      <c r="AB5" s="585"/>
      <c r="AC5" s="585"/>
      <c r="BM5" s="24" t="s">
        <v>33</v>
      </c>
      <c r="BN5" s="25">
        <v>0.5</v>
      </c>
    </row>
    <row r="6" spans="1:68" ht="48" customHeight="1" x14ac:dyDescent="0.25">
      <c r="A6" s="586" t="s">
        <v>14</v>
      </c>
      <c r="B6" s="586"/>
      <c r="C6" s="586"/>
      <c r="D6" s="586"/>
      <c r="E6" s="586"/>
      <c r="F6" s="586"/>
      <c r="G6" s="586"/>
      <c r="H6" s="586"/>
      <c r="I6" s="586"/>
      <c r="J6" s="586"/>
      <c r="K6" s="586"/>
      <c r="L6" s="586"/>
      <c r="M6" s="586"/>
      <c r="N6" s="586"/>
      <c r="O6" s="586"/>
      <c r="P6" s="586"/>
      <c r="Q6" s="586"/>
      <c r="R6" s="586"/>
      <c r="S6" s="586"/>
      <c r="T6" s="586"/>
      <c r="U6" s="586"/>
      <c r="V6" s="586"/>
      <c r="W6" s="586"/>
      <c r="X6" s="586"/>
      <c r="Y6" s="586"/>
      <c r="Z6" s="586"/>
      <c r="AA6" s="586"/>
      <c r="AB6" s="586"/>
      <c r="AC6" s="586"/>
      <c r="BM6" s="24" t="s">
        <v>34</v>
      </c>
      <c r="BN6" s="7">
        <v>6.6</v>
      </c>
    </row>
    <row r="7" spans="1:68" ht="23.25" customHeight="1" thickBot="1" x14ac:dyDescent="0.3">
      <c r="A7" t="s">
        <v>19</v>
      </c>
      <c r="BM7" s="24" t="s">
        <v>35</v>
      </c>
      <c r="BN7" s="7">
        <v>60</v>
      </c>
    </row>
    <row r="8" spans="1:68" s="33" customFormat="1" ht="60.75" customHeight="1" thickBot="1" x14ac:dyDescent="0.3">
      <c r="A8" s="554" t="s">
        <v>53</v>
      </c>
      <c r="B8" s="527" t="s">
        <v>10</v>
      </c>
      <c r="C8" s="527" t="s">
        <v>54</v>
      </c>
      <c r="D8" s="527" t="s">
        <v>55</v>
      </c>
      <c r="E8" s="530" t="s">
        <v>57</v>
      </c>
      <c r="F8" s="531"/>
      <c r="G8" s="531"/>
      <c r="H8" s="531"/>
      <c r="I8" s="532"/>
      <c r="J8" s="530" t="s">
        <v>59</v>
      </c>
      <c r="K8" s="531"/>
      <c r="L8" s="531"/>
      <c r="M8" s="531"/>
      <c r="N8" s="531"/>
      <c r="O8" s="530" t="s">
        <v>77</v>
      </c>
      <c r="P8" s="531"/>
      <c r="Q8" s="531"/>
      <c r="R8" s="531"/>
      <c r="S8" s="532"/>
      <c r="T8" s="530" t="s">
        <v>78</v>
      </c>
      <c r="U8" s="531"/>
      <c r="V8" s="531"/>
      <c r="W8" s="531"/>
      <c r="X8" s="532"/>
      <c r="Y8" s="542" t="s">
        <v>58</v>
      </c>
      <c r="Z8" s="543"/>
      <c r="AA8" s="543"/>
      <c r="AB8" s="543"/>
      <c r="AC8" s="543"/>
      <c r="AD8" s="543"/>
      <c r="AE8" s="543"/>
      <c r="AF8" s="543"/>
      <c r="AG8" s="543"/>
      <c r="AH8" s="543"/>
      <c r="AI8" s="544"/>
      <c r="AJ8" s="542" t="s">
        <v>60</v>
      </c>
      <c r="AK8" s="543"/>
      <c r="AL8" s="543"/>
      <c r="AM8" s="544"/>
      <c r="AN8" s="530" t="s">
        <v>64</v>
      </c>
      <c r="AO8" s="531"/>
      <c r="AP8" s="531"/>
      <c r="AQ8" s="531"/>
      <c r="AR8" s="531"/>
      <c r="AS8" s="531"/>
      <c r="AT8" s="532"/>
      <c r="AU8" s="530" t="s">
        <v>65</v>
      </c>
      <c r="AV8" s="531"/>
      <c r="AW8" s="531"/>
      <c r="AX8" s="531"/>
      <c r="AY8" s="531"/>
      <c r="AZ8" s="532"/>
      <c r="BA8" s="530" t="s">
        <v>68</v>
      </c>
      <c r="BB8" s="531"/>
      <c r="BC8" s="531"/>
      <c r="BD8" s="531"/>
      <c r="BE8" s="532"/>
      <c r="BF8" s="530" t="s">
        <v>69</v>
      </c>
      <c r="BG8" s="531"/>
      <c r="BH8" s="531"/>
      <c r="BI8" s="531"/>
      <c r="BJ8" s="532"/>
      <c r="BK8" s="32"/>
      <c r="BM8" s="34" t="s">
        <v>36</v>
      </c>
      <c r="BN8" s="35">
        <v>0.92300000000000004</v>
      </c>
    </row>
    <row r="9" spans="1:68" s="33" customFormat="1" x14ac:dyDescent="0.25">
      <c r="A9" s="555"/>
      <c r="B9" s="528"/>
      <c r="C9" s="528"/>
      <c r="D9" s="528"/>
      <c r="E9" s="533"/>
      <c r="F9" s="534"/>
      <c r="G9" s="534"/>
      <c r="H9" s="534"/>
      <c r="I9" s="535"/>
      <c r="J9" s="533"/>
      <c r="K9" s="534"/>
      <c r="L9" s="534"/>
      <c r="M9" s="534"/>
      <c r="N9" s="534"/>
      <c r="O9" s="533"/>
      <c r="P9" s="534"/>
      <c r="Q9" s="534"/>
      <c r="R9" s="534"/>
      <c r="S9" s="535"/>
      <c r="T9" s="533"/>
      <c r="U9" s="534"/>
      <c r="V9" s="534"/>
      <c r="W9" s="534"/>
      <c r="X9" s="535"/>
      <c r="Y9" s="545"/>
      <c r="Z9" s="546"/>
      <c r="AA9" s="546"/>
      <c r="AB9" s="546"/>
      <c r="AC9" s="546"/>
      <c r="AD9" s="546"/>
      <c r="AE9" s="546"/>
      <c r="AF9" s="546"/>
      <c r="AG9" s="546"/>
      <c r="AH9" s="546"/>
      <c r="AI9" s="547"/>
      <c r="AJ9" s="545"/>
      <c r="AK9" s="546"/>
      <c r="AL9" s="546"/>
      <c r="AM9" s="547"/>
      <c r="AN9" s="533"/>
      <c r="AO9" s="534"/>
      <c r="AP9" s="534"/>
      <c r="AQ9" s="534"/>
      <c r="AR9" s="534"/>
      <c r="AS9" s="534"/>
      <c r="AT9" s="535"/>
      <c r="AU9" s="533"/>
      <c r="AV9" s="534"/>
      <c r="AW9" s="534"/>
      <c r="AX9" s="534"/>
      <c r="AY9" s="534"/>
      <c r="AZ9" s="535"/>
      <c r="BA9" s="533"/>
      <c r="BB9" s="534"/>
      <c r="BC9" s="534"/>
      <c r="BD9" s="534"/>
      <c r="BE9" s="535"/>
      <c r="BF9" s="533"/>
      <c r="BG9" s="534"/>
      <c r="BH9" s="534"/>
      <c r="BI9" s="534"/>
      <c r="BJ9" s="535"/>
      <c r="BK9" s="32"/>
    </row>
    <row r="10" spans="1:68" s="33" customFormat="1" ht="15.75" thickBot="1" x14ac:dyDescent="0.3">
      <c r="A10" s="555"/>
      <c r="B10" s="528"/>
      <c r="C10" s="528"/>
      <c r="D10" s="528"/>
      <c r="E10" s="536"/>
      <c r="F10" s="537"/>
      <c r="G10" s="537"/>
      <c r="H10" s="537"/>
      <c r="I10" s="538"/>
      <c r="J10" s="536"/>
      <c r="K10" s="537"/>
      <c r="L10" s="537"/>
      <c r="M10" s="537"/>
      <c r="N10" s="537"/>
      <c r="O10" s="536"/>
      <c r="P10" s="537"/>
      <c r="Q10" s="537"/>
      <c r="R10" s="537"/>
      <c r="S10" s="538"/>
      <c r="T10" s="536"/>
      <c r="U10" s="537"/>
      <c r="V10" s="537"/>
      <c r="W10" s="537"/>
      <c r="X10" s="538"/>
      <c r="Y10" s="548"/>
      <c r="Z10" s="549"/>
      <c r="AA10" s="549"/>
      <c r="AB10" s="549"/>
      <c r="AC10" s="549"/>
      <c r="AD10" s="549"/>
      <c r="AE10" s="549"/>
      <c r="AF10" s="549"/>
      <c r="AG10" s="549"/>
      <c r="AH10" s="549"/>
      <c r="AI10" s="550"/>
      <c r="AJ10" s="548"/>
      <c r="AK10" s="549"/>
      <c r="AL10" s="549"/>
      <c r="AM10" s="550"/>
      <c r="AN10" s="536"/>
      <c r="AO10" s="537"/>
      <c r="AP10" s="537"/>
      <c r="AQ10" s="537"/>
      <c r="AR10" s="537"/>
      <c r="AS10" s="537"/>
      <c r="AT10" s="538"/>
      <c r="AU10" s="536"/>
      <c r="AV10" s="537"/>
      <c r="AW10" s="537"/>
      <c r="AX10" s="537"/>
      <c r="AY10" s="537"/>
      <c r="AZ10" s="538"/>
      <c r="BA10" s="536"/>
      <c r="BB10" s="537"/>
      <c r="BC10" s="537"/>
      <c r="BD10" s="537"/>
      <c r="BE10" s="538"/>
      <c r="BF10" s="536"/>
      <c r="BG10" s="537"/>
      <c r="BH10" s="537"/>
      <c r="BI10" s="537"/>
      <c r="BJ10" s="538"/>
      <c r="BK10" s="32"/>
    </row>
    <row r="11" spans="1:68" s="33" customFormat="1" ht="15" customHeight="1" x14ac:dyDescent="0.25">
      <c r="A11" s="555"/>
      <c r="B11" s="528"/>
      <c r="C11" s="528"/>
      <c r="D11" s="528"/>
      <c r="E11" s="554" t="s">
        <v>29</v>
      </c>
      <c r="F11" s="539" t="s">
        <v>43</v>
      </c>
      <c r="G11" s="539" t="s">
        <v>44</v>
      </c>
      <c r="H11" s="539" t="s">
        <v>45</v>
      </c>
      <c r="I11" s="539" t="s">
        <v>46</v>
      </c>
      <c r="J11" s="554" t="s">
        <v>29</v>
      </c>
      <c r="K11" s="539" t="s">
        <v>43</v>
      </c>
      <c r="L11" s="539" t="s">
        <v>71</v>
      </c>
      <c r="M11" s="539" t="s">
        <v>45</v>
      </c>
      <c r="N11" s="580" t="s">
        <v>46</v>
      </c>
      <c r="O11" s="564" t="s">
        <v>40</v>
      </c>
      <c r="P11" s="567" t="s">
        <v>41</v>
      </c>
      <c r="Q11" s="567" t="s">
        <v>61</v>
      </c>
      <c r="R11" s="570" t="s">
        <v>56</v>
      </c>
      <c r="S11" s="558" t="s">
        <v>72</v>
      </c>
      <c r="T11" s="577" t="s">
        <v>40</v>
      </c>
      <c r="U11" s="539" t="s">
        <v>41</v>
      </c>
      <c r="V11" s="539" t="s">
        <v>61</v>
      </c>
      <c r="W11" s="551" t="s">
        <v>56</v>
      </c>
      <c r="X11" s="539" t="s">
        <v>72</v>
      </c>
      <c r="Y11" s="561" t="s">
        <v>73</v>
      </c>
      <c r="Z11" s="36"/>
      <c r="AA11" s="37"/>
      <c r="AB11" s="577" t="s">
        <v>75</v>
      </c>
      <c r="AC11" s="539" t="s">
        <v>39</v>
      </c>
      <c r="AD11" s="539" t="s">
        <v>38</v>
      </c>
      <c r="AE11" s="539" t="s">
        <v>52</v>
      </c>
      <c r="AF11" s="539" t="s">
        <v>76</v>
      </c>
      <c r="AG11" s="539" t="s">
        <v>66</v>
      </c>
      <c r="AH11" s="539" t="s">
        <v>67</v>
      </c>
      <c r="AI11" s="539" t="s">
        <v>70</v>
      </c>
      <c r="AJ11" s="539" t="s">
        <v>40</v>
      </c>
      <c r="AK11" s="539" t="s">
        <v>41</v>
      </c>
      <c r="AL11" s="539" t="s">
        <v>61</v>
      </c>
      <c r="AM11" s="551" t="s">
        <v>56</v>
      </c>
      <c r="AN11" s="527" t="s">
        <v>48</v>
      </c>
      <c r="AO11" s="242"/>
      <c r="AP11" s="527" t="s">
        <v>49</v>
      </c>
      <c r="AQ11" s="242"/>
      <c r="AR11" s="527" t="s">
        <v>50</v>
      </c>
      <c r="AS11" s="527" t="s">
        <v>62</v>
      </c>
      <c r="AT11" s="527" t="s">
        <v>51</v>
      </c>
      <c r="AU11" s="527" t="s">
        <v>48</v>
      </c>
      <c r="AV11" s="242"/>
      <c r="AW11" s="527" t="s">
        <v>49</v>
      </c>
      <c r="AX11" s="527" t="s">
        <v>50</v>
      </c>
      <c r="AY11" s="527" t="s">
        <v>62</v>
      </c>
      <c r="AZ11" s="527" t="s">
        <v>51</v>
      </c>
      <c r="BA11" s="527" t="s">
        <v>48</v>
      </c>
      <c r="BB11" s="527" t="s">
        <v>49</v>
      </c>
      <c r="BC11" s="527" t="s">
        <v>50</v>
      </c>
      <c r="BD11" s="527" t="s">
        <v>62</v>
      </c>
      <c r="BE11" s="527" t="s">
        <v>51</v>
      </c>
      <c r="BF11" s="527" t="s">
        <v>48</v>
      </c>
      <c r="BG11" s="527" t="s">
        <v>49</v>
      </c>
      <c r="BH11" s="527" t="s">
        <v>50</v>
      </c>
      <c r="BI11" s="527" t="s">
        <v>62</v>
      </c>
      <c r="BJ11" s="527" t="s">
        <v>51</v>
      </c>
      <c r="BK11" s="32"/>
    </row>
    <row r="12" spans="1:68" s="33" customFormat="1" x14ac:dyDescent="0.25">
      <c r="A12" s="555"/>
      <c r="B12" s="528"/>
      <c r="C12" s="528"/>
      <c r="D12" s="528"/>
      <c r="E12" s="555"/>
      <c r="F12" s="540"/>
      <c r="G12" s="540"/>
      <c r="H12" s="540"/>
      <c r="I12" s="540"/>
      <c r="J12" s="555"/>
      <c r="K12" s="540"/>
      <c r="L12" s="540"/>
      <c r="M12" s="540"/>
      <c r="N12" s="581"/>
      <c r="O12" s="565"/>
      <c r="P12" s="568"/>
      <c r="Q12" s="568"/>
      <c r="R12" s="571"/>
      <c r="S12" s="559"/>
      <c r="T12" s="578"/>
      <c r="U12" s="540"/>
      <c r="V12" s="540"/>
      <c r="W12" s="552"/>
      <c r="X12" s="540"/>
      <c r="Y12" s="562"/>
      <c r="Z12" s="38"/>
      <c r="AA12" s="39"/>
      <c r="AB12" s="578"/>
      <c r="AC12" s="540"/>
      <c r="AD12" s="540"/>
      <c r="AE12" s="540"/>
      <c r="AF12" s="540"/>
      <c r="AG12" s="540"/>
      <c r="AH12" s="540"/>
      <c r="AI12" s="540"/>
      <c r="AJ12" s="540"/>
      <c r="AK12" s="540"/>
      <c r="AL12" s="540"/>
      <c r="AM12" s="552"/>
      <c r="AN12" s="528"/>
      <c r="AO12" s="243"/>
      <c r="AP12" s="528"/>
      <c r="AQ12" s="243"/>
      <c r="AR12" s="528"/>
      <c r="AS12" s="528"/>
      <c r="AT12" s="528"/>
      <c r="AU12" s="528"/>
      <c r="AV12" s="243"/>
      <c r="AW12" s="528"/>
      <c r="AX12" s="528"/>
      <c r="AY12" s="528"/>
      <c r="AZ12" s="528"/>
      <c r="BA12" s="528"/>
      <c r="BB12" s="528"/>
      <c r="BC12" s="528"/>
      <c r="BD12" s="528"/>
      <c r="BE12" s="528"/>
      <c r="BF12" s="528"/>
      <c r="BG12" s="528"/>
      <c r="BH12" s="528"/>
      <c r="BI12" s="528"/>
      <c r="BJ12" s="528"/>
      <c r="BK12" s="32"/>
    </row>
    <row r="13" spans="1:68" s="33" customFormat="1" x14ac:dyDescent="0.25">
      <c r="A13" s="555"/>
      <c r="B13" s="528"/>
      <c r="C13" s="528"/>
      <c r="D13" s="528"/>
      <c r="E13" s="555"/>
      <c r="F13" s="540"/>
      <c r="G13" s="540"/>
      <c r="H13" s="540"/>
      <c r="I13" s="540"/>
      <c r="J13" s="555"/>
      <c r="K13" s="540"/>
      <c r="L13" s="540"/>
      <c r="M13" s="540"/>
      <c r="N13" s="581"/>
      <c r="O13" s="565"/>
      <c r="P13" s="568"/>
      <c r="Q13" s="568"/>
      <c r="R13" s="571"/>
      <c r="S13" s="559"/>
      <c r="T13" s="578"/>
      <c r="U13" s="540"/>
      <c r="V13" s="540"/>
      <c r="W13" s="552"/>
      <c r="X13" s="540"/>
      <c r="Y13" s="562"/>
      <c r="Z13" s="38"/>
      <c r="AA13" s="39"/>
      <c r="AB13" s="578"/>
      <c r="AC13" s="540"/>
      <c r="AD13" s="540"/>
      <c r="AE13" s="540"/>
      <c r="AF13" s="540"/>
      <c r="AG13" s="540"/>
      <c r="AH13" s="540"/>
      <c r="AI13" s="540"/>
      <c r="AJ13" s="540"/>
      <c r="AK13" s="540"/>
      <c r="AL13" s="540"/>
      <c r="AM13" s="552"/>
      <c r="AN13" s="528"/>
      <c r="AO13" s="243"/>
      <c r="AP13" s="528"/>
      <c r="AQ13" s="243"/>
      <c r="AR13" s="528"/>
      <c r="AS13" s="528"/>
      <c r="AT13" s="528"/>
      <c r="AU13" s="528"/>
      <c r="AV13" s="243"/>
      <c r="AW13" s="528"/>
      <c r="AX13" s="528"/>
      <c r="AY13" s="528"/>
      <c r="AZ13" s="528"/>
      <c r="BA13" s="528"/>
      <c r="BB13" s="528"/>
      <c r="BC13" s="528"/>
      <c r="BD13" s="528"/>
      <c r="BE13" s="528"/>
      <c r="BF13" s="528"/>
      <c r="BG13" s="528"/>
      <c r="BH13" s="528"/>
      <c r="BI13" s="528"/>
      <c r="BJ13" s="528"/>
      <c r="BK13" s="32"/>
    </row>
    <row r="14" spans="1:68" s="33" customFormat="1" x14ac:dyDescent="0.25">
      <c r="A14" s="555"/>
      <c r="B14" s="528"/>
      <c r="C14" s="528"/>
      <c r="D14" s="528"/>
      <c r="E14" s="555"/>
      <c r="F14" s="540"/>
      <c r="G14" s="540"/>
      <c r="H14" s="540"/>
      <c r="I14" s="540"/>
      <c r="J14" s="555"/>
      <c r="K14" s="540"/>
      <c r="L14" s="540"/>
      <c r="M14" s="540"/>
      <c r="N14" s="581"/>
      <c r="O14" s="565"/>
      <c r="P14" s="568"/>
      <c r="Q14" s="568"/>
      <c r="R14" s="571"/>
      <c r="S14" s="559"/>
      <c r="T14" s="578"/>
      <c r="U14" s="540"/>
      <c r="V14" s="540"/>
      <c r="W14" s="552"/>
      <c r="X14" s="540"/>
      <c r="Y14" s="562"/>
      <c r="Z14" s="38"/>
      <c r="AA14" s="39"/>
      <c r="AB14" s="578"/>
      <c r="AC14" s="540"/>
      <c r="AD14" s="540"/>
      <c r="AE14" s="540"/>
      <c r="AF14" s="540"/>
      <c r="AG14" s="540"/>
      <c r="AH14" s="540"/>
      <c r="AI14" s="540"/>
      <c r="AJ14" s="540"/>
      <c r="AK14" s="540"/>
      <c r="AL14" s="540"/>
      <c r="AM14" s="552"/>
      <c r="AN14" s="528"/>
      <c r="AO14" s="243"/>
      <c r="AP14" s="528"/>
      <c r="AQ14" s="243"/>
      <c r="AR14" s="528"/>
      <c r="AS14" s="528"/>
      <c r="AT14" s="528"/>
      <c r="AU14" s="528"/>
      <c r="AV14" s="243"/>
      <c r="AW14" s="528"/>
      <c r="AX14" s="528"/>
      <c r="AY14" s="528"/>
      <c r="AZ14" s="528"/>
      <c r="BA14" s="528"/>
      <c r="BB14" s="528"/>
      <c r="BC14" s="528"/>
      <c r="BD14" s="528"/>
      <c r="BE14" s="528"/>
      <c r="BF14" s="528"/>
      <c r="BG14" s="528"/>
      <c r="BH14" s="528"/>
      <c r="BI14" s="528"/>
      <c r="BJ14" s="528"/>
      <c r="BK14" s="32"/>
    </row>
    <row r="15" spans="1:68" s="33" customFormat="1" ht="87" customHeight="1" thickBot="1" x14ac:dyDescent="0.3">
      <c r="A15" s="556"/>
      <c r="B15" s="529"/>
      <c r="C15" s="529"/>
      <c r="D15" s="529"/>
      <c r="E15" s="556"/>
      <c r="F15" s="541"/>
      <c r="G15" s="541"/>
      <c r="H15" s="541"/>
      <c r="I15" s="541"/>
      <c r="J15" s="556"/>
      <c r="K15" s="541"/>
      <c r="L15" s="541"/>
      <c r="M15" s="541"/>
      <c r="N15" s="582"/>
      <c r="O15" s="575"/>
      <c r="P15" s="574"/>
      <c r="Q15" s="574"/>
      <c r="R15" s="572"/>
      <c r="S15" s="576"/>
      <c r="T15" s="579"/>
      <c r="U15" s="541"/>
      <c r="V15" s="541"/>
      <c r="W15" s="553"/>
      <c r="X15" s="541"/>
      <c r="Y15" s="563"/>
      <c r="Z15" s="40"/>
      <c r="AA15" s="41"/>
      <c r="AB15" s="579"/>
      <c r="AC15" s="541"/>
      <c r="AD15" s="541"/>
      <c r="AE15" s="541"/>
      <c r="AF15" s="541"/>
      <c r="AG15" s="541"/>
      <c r="AH15" s="541"/>
      <c r="AI15" s="541"/>
      <c r="AJ15" s="541"/>
      <c r="AK15" s="541"/>
      <c r="AL15" s="541"/>
      <c r="AM15" s="553"/>
      <c r="AN15" s="529"/>
      <c r="AO15" s="244"/>
      <c r="AP15" s="529"/>
      <c r="AQ15" s="244"/>
      <c r="AR15" s="529"/>
      <c r="AS15" s="529"/>
      <c r="AT15" s="529"/>
      <c r="AU15" s="529"/>
      <c r="AV15" s="244"/>
      <c r="AW15" s="529"/>
      <c r="AX15" s="529"/>
      <c r="AY15" s="529"/>
      <c r="AZ15" s="529"/>
      <c r="BA15" s="529"/>
      <c r="BB15" s="529"/>
      <c r="BC15" s="529"/>
      <c r="BD15" s="529"/>
      <c r="BE15" s="529"/>
      <c r="BF15" s="529"/>
      <c r="BG15" s="529"/>
      <c r="BH15" s="529"/>
      <c r="BI15" s="529"/>
      <c r="BJ15" s="529"/>
      <c r="BK15" s="32"/>
    </row>
    <row r="16" spans="1:68" x14ac:dyDescent="0.25">
      <c r="A16" s="1" t="s">
        <v>27</v>
      </c>
      <c r="B16" s="160">
        <f>B17+B18+B19+B20+B21+B22+B23+B24+B25</f>
        <v>14.25</v>
      </c>
      <c r="C16" s="105">
        <f>(BN2-(BN3-BN4)*BN5)*BN6*BN7*BN8</f>
        <v>85528.871999999988</v>
      </c>
      <c r="D16" s="105">
        <f>D17+D18+D19+D20+D21+D22+D23+D24+D25</f>
        <v>1218788.25</v>
      </c>
      <c r="E16" s="106"/>
      <c r="F16" s="107"/>
      <c r="G16" s="183"/>
      <c r="H16" s="107"/>
      <c r="I16" s="108"/>
      <c r="J16" s="106"/>
      <c r="K16" s="107"/>
      <c r="L16" s="107"/>
      <c r="M16" s="107"/>
      <c r="N16" s="109"/>
      <c r="O16" s="166"/>
      <c r="P16" s="110"/>
      <c r="Q16" s="110"/>
      <c r="R16" s="110"/>
      <c r="S16" s="167"/>
      <c r="T16" s="112"/>
      <c r="U16" s="107"/>
      <c r="V16" s="107"/>
      <c r="W16" s="108"/>
      <c r="X16" s="152"/>
      <c r="Y16" s="106">
        <f>Y17+Y18+Y19+Y20+Y21+Y22+Y23+Y24+Y25</f>
        <v>59095.70249967889</v>
      </c>
      <c r="Z16" s="107"/>
      <c r="AA16" s="107"/>
      <c r="AB16" s="107"/>
      <c r="AC16" s="107"/>
      <c r="AD16" s="107"/>
      <c r="AE16" s="109"/>
      <c r="AF16" s="170"/>
      <c r="AG16" s="110"/>
      <c r="AH16" s="110"/>
      <c r="AI16" s="111">
        <f>AI17+AI18+AI19+AI20+AI21+AI22+AI23+AI24+AI25</f>
        <v>252.5457371781149</v>
      </c>
      <c r="AJ16" s="112"/>
      <c r="AK16" s="107"/>
      <c r="AL16" s="107"/>
      <c r="AM16" s="108"/>
      <c r="AN16" s="106"/>
      <c r="AO16" s="112"/>
      <c r="AP16" s="107"/>
      <c r="AQ16" s="107"/>
      <c r="AR16" s="107"/>
      <c r="AS16" s="107"/>
      <c r="AT16" s="108"/>
      <c r="AU16" s="112"/>
      <c r="AV16" s="112"/>
      <c r="AW16" s="107"/>
      <c r="AX16" s="107"/>
      <c r="AY16" s="107"/>
      <c r="AZ16" s="108"/>
      <c r="BA16" s="112"/>
      <c r="BB16" s="107"/>
      <c r="BC16" s="107"/>
      <c r="BD16" s="107"/>
      <c r="BE16" s="108"/>
      <c r="BF16" s="112"/>
      <c r="BG16" s="107"/>
      <c r="BH16" s="107"/>
      <c r="BI16" s="107"/>
      <c r="BJ16" s="108"/>
      <c r="BK16" s="21"/>
    </row>
    <row r="17" spans="1:63" x14ac:dyDescent="0.25">
      <c r="A17" s="3" t="s">
        <v>0</v>
      </c>
      <c r="B17" s="161">
        <v>1.5</v>
      </c>
      <c r="C17" s="113">
        <f>ROUND(C16,0)</f>
        <v>85529</v>
      </c>
      <c r="D17" s="113">
        <f t="shared" ref="D17:D26" si="0">B17*C17</f>
        <v>128293.5</v>
      </c>
      <c r="E17" s="114">
        <f>D17/S17</f>
        <v>23.649980291683093</v>
      </c>
      <c r="F17" s="115">
        <v>30</v>
      </c>
      <c r="G17" s="117">
        <f t="shared" ref="G17:G26" si="1">F17/1.3</f>
        <v>23.076923076923077</v>
      </c>
      <c r="H17" s="115">
        <f>F17</f>
        <v>30</v>
      </c>
      <c r="I17" s="116">
        <f>G17/1.3</f>
        <v>17.751479289940828</v>
      </c>
      <c r="J17" s="114">
        <f t="shared" ref="J17:J26" si="2">D17/X17</f>
        <v>15.766653527788728</v>
      </c>
      <c r="K17" s="115">
        <f t="shared" ref="K17:K26" si="3">F17/1.5</f>
        <v>20</v>
      </c>
      <c r="L17" s="115">
        <f>K17/1.3</f>
        <v>15.384615384615383</v>
      </c>
      <c r="M17" s="115">
        <f t="shared" ref="M17:N26" si="4">H17/1.5</f>
        <v>20</v>
      </c>
      <c r="N17" s="118">
        <f>I17/1.5</f>
        <v>11.834319526627219</v>
      </c>
      <c r="O17" s="114">
        <f>(D17*AJ17/100)/F17</f>
        <v>1625.0509999999999</v>
      </c>
      <c r="P17" s="115">
        <f t="shared" ref="P17:P26" si="5">(D17*AK17/100)/G17</f>
        <v>1779.0031999999999</v>
      </c>
      <c r="Q17" s="115">
        <f t="shared" ref="Q17:Q26" si="6">(D17*AL17/100)/H17</f>
        <v>213.82250000000002</v>
      </c>
      <c r="R17" s="115">
        <f t="shared" ref="R17:R26" si="7">(D17*AM17/100)/I17</f>
        <v>1806.800125</v>
      </c>
      <c r="S17" s="116">
        <f>O17+P17+Q17+R17</f>
        <v>5424.6768249999996</v>
      </c>
      <c r="T17" s="119">
        <f t="shared" ref="T17:T26" si="8">(D17*AJ17/100)/K17</f>
        <v>2437.5765000000001</v>
      </c>
      <c r="U17" s="119">
        <f t="shared" ref="U17:U26" si="9">(D17*AK17/100)/L17</f>
        <v>2668.5048000000002</v>
      </c>
      <c r="V17" s="119">
        <f t="shared" ref="V17:V23" si="10">(D17*AL17/100)/M17</f>
        <v>320.73374999999999</v>
      </c>
      <c r="W17" s="119">
        <f t="shared" ref="W17:W23" si="11">(D17*AM17/100)/N17</f>
        <v>2710.2001875000001</v>
      </c>
      <c r="X17" s="153">
        <f>T17+U17+V17+W17</f>
        <v>8137.0152374999998</v>
      </c>
      <c r="Y17" s="114">
        <f>D17/E17</f>
        <v>5424.6768249999996</v>
      </c>
      <c r="Z17" s="117"/>
      <c r="AA17" s="117"/>
      <c r="AB17" s="117">
        <f>D17/J17</f>
        <v>8137.0152374999998</v>
      </c>
      <c r="AC17" s="115">
        <f>C17/E17</f>
        <v>3616.4512166666664</v>
      </c>
      <c r="AD17" s="115">
        <f>AC17/$BP$2</f>
        <v>15.454919729344729</v>
      </c>
      <c r="AE17" s="118">
        <f>AD17*1.5</f>
        <v>23.182379594017092</v>
      </c>
      <c r="AF17" s="118">
        <f>C17/J17/$BP$2</f>
        <v>23.182379594017092</v>
      </c>
      <c r="AG17" s="115">
        <f>AD17/4</f>
        <v>3.8637299323361822</v>
      </c>
      <c r="AH17" s="115">
        <f>AD17/2</f>
        <v>7.7274598646723645</v>
      </c>
      <c r="AI17" s="111">
        <f>AD17*B17</f>
        <v>23.182379594017092</v>
      </c>
      <c r="AJ17" s="119">
        <v>38</v>
      </c>
      <c r="AK17" s="115">
        <f>100-AJ17-AL17-AM17</f>
        <v>32</v>
      </c>
      <c r="AL17" s="115">
        <v>5</v>
      </c>
      <c r="AM17" s="116">
        <v>25</v>
      </c>
      <c r="AN17" s="114">
        <f>AP17+AR17+AS17+AT17</f>
        <v>15.454919729344731</v>
      </c>
      <c r="AO17" s="119"/>
      <c r="AP17" s="115">
        <f>AD17*AJ17%</f>
        <v>5.8728694971509974</v>
      </c>
      <c r="AQ17" s="115"/>
      <c r="AR17" s="115">
        <f>AD17*AK17%</f>
        <v>4.9455743133903134</v>
      </c>
      <c r="AS17" s="115">
        <f>AD17*AL17%</f>
        <v>0.77274598646723647</v>
      </c>
      <c r="AT17" s="116">
        <f>AD17*AM17%</f>
        <v>3.8637299323361822</v>
      </c>
      <c r="AU17" s="119">
        <f>AW17+AX17+AY17+AZ17</f>
        <v>23.182379594017092</v>
      </c>
      <c r="AV17" s="119"/>
      <c r="AW17" s="115">
        <f>AE17*AJ17%</f>
        <v>8.8093042457264961</v>
      </c>
      <c r="AX17" s="115">
        <f>AE17*AK17%</f>
        <v>7.4183614700854701</v>
      </c>
      <c r="AY17" s="115">
        <f>AE17*AL17%</f>
        <v>1.1591189797008548</v>
      </c>
      <c r="AZ17" s="116">
        <f>AE17*AM17%</f>
        <v>5.7955948985042731</v>
      </c>
      <c r="BA17" s="119">
        <f t="shared" ref="BA17:BA26" si="12">BB17+BC17+BD17+BE17</f>
        <v>3.8637299323361827</v>
      </c>
      <c r="BB17" s="115">
        <f>AG17*AJ17%</f>
        <v>1.4682173742877493</v>
      </c>
      <c r="BC17" s="115">
        <f>AG17*AK17%</f>
        <v>1.2363935783475783</v>
      </c>
      <c r="BD17" s="115">
        <f>AG17*AL17%</f>
        <v>0.19318649661680912</v>
      </c>
      <c r="BE17" s="115">
        <f>AG17*AM17%</f>
        <v>0.96593248308404556</v>
      </c>
      <c r="BF17" s="119">
        <f>BG17+BH17+BI17+BJ17</f>
        <v>7.7274598646723653</v>
      </c>
      <c r="BG17" s="115">
        <f>AH17*AJ17%</f>
        <v>2.9364347485754987</v>
      </c>
      <c r="BH17" s="115">
        <f>AH17*AK17%</f>
        <v>2.4727871566951567</v>
      </c>
      <c r="BI17" s="115">
        <f>AH17*AL17%</f>
        <v>0.38637299323361823</v>
      </c>
      <c r="BJ17" s="115">
        <f>AH17*AM17%</f>
        <v>1.9318649661680911</v>
      </c>
      <c r="BK17" s="21"/>
    </row>
    <row r="18" spans="1:63" x14ac:dyDescent="0.25">
      <c r="A18" s="3" t="s">
        <v>1</v>
      </c>
      <c r="B18" s="161">
        <v>1.5</v>
      </c>
      <c r="C18" s="113">
        <f t="shared" ref="C18:C35" si="13">ROUND(C17,0)</f>
        <v>85529</v>
      </c>
      <c r="D18" s="113">
        <f t="shared" si="0"/>
        <v>128293.5</v>
      </c>
      <c r="E18" s="114">
        <f t="shared" ref="E18:E26" si="14">D18/S18</f>
        <v>19.432568985619898</v>
      </c>
      <c r="F18" s="115">
        <v>25</v>
      </c>
      <c r="G18" s="117">
        <f t="shared" si="1"/>
        <v>19.23076923076923</v>
      </c>
      <c r="H18" s="115">
        <f t="shared" ref="H18:H26" si="15">F18</f>
        <v>25</v>
      </c>
      <c r="I18" s="116">
        <f t="shared" ref="I18:I26" si="16">G18/1.3</f>
        <v>14.792899408284022</v>
      </c>
      <c r="J18" s="114">
        <f t="shared" si="2"/>
        <v>12.955045990413264</v>
      </c>
      <c r="K18" s="115">
        <f t="shared" si="3"/>
        <v>16.666666666666668</v>
      </c>
      <c r="L18" s="115">
        <f t="shared" ref="L18:L26" si="17">K18/1.3</f>
        <v>12.820512820512821</v>
      </c>
      <c r="M18" s="115">
        <f t="shared" si="4"/>
        <v>16.666666666666668</v>
      </c>
      <c r="N18" s="118">
        <f t="shared" si="4"/>
        <v>9.8619329388560146</v>
      </c>
      <c r="O18" s="114">
        <f t="shared" ref="O18:O26" si="18">(D18*AJ18/100)/F18</f>
        <v>1642.1568</v>
      </c>
      <c r="P18" s="115">
        <f t="shared" si="5"/>
        <v>2535.0795600000001</v>
      </c>
      <c r="Q18" s="115">
        <f t="shared" si="6"/>
        <v>256.58699999999999</v>
      </c>
      <c r="R18" s="115">
        <f t="shared" si="7"/>
        <v>2168.1601500000002</v>
      </c>
      <c r="S18" s="116">
        <f t="shared" ref="S18:S26" si="19">O18+P18+Q18+R18</f>
        <v>6601.98351</v>
      </c>
      <c r="T18" s="119">
        <f t="shared" si="8"/>
        <v>2463.2351999999996</v>
      </c>
      <c r="U18" s="119">
        <f t="shared" si="9"/>
        <v>3802.6193399999997</v>
      </c>
      <c r="V18" s="119">
        <f t="shared" si="10"/>
        <v>384.88049999999998</v>
      </c>
      <c r="W18" s="119">
        <f t="shared" si="11"/>
        <v>3252.2402250000005</v>
      </c>
      <c r="X18" s="153">
        <f t="shared" ref="X18:X26" si="20">T18+U18+V18+W18</f>
        <v>9902.9752650000009</v>
      </c>
      <c r="Y18" s="114">
        <f t="shared" ref="Y18:Y26" si="21">D18/E18</f>
        <v>6601.98351</v>
      </c>
      <c r="Z18" s="117"/>
      <c r="AA18" s="117"/>
      <c r="AB18" s="117">
        <f t="shared" ref="AB18:AB26" si="22">D18/J18</f>
        <v>9902.9752650000009</v>
      </c>
      <c r="AC18" s="115">
        <f t="shared" ref="AC18:AC26" si="23">C18/E18</f>
        <v>4401.3223399999997</v>
      </c>
      <c r="AD18" s="115">
        <f t="shared" ref="AD18:AD26" si="24">AC18/$BP$2</f>
        <v>18.809069829059826</v>
      </c>
      <c r="AE18" s="118">
        <f t="shared" ref="AE18:AE26" si="25">AD18*1.5</f>
        <v>28.213604743589741</v>
      </c>
      <c r="AF18" s="118">
        <f t="shared" ref="AF18:AF26" si="26">C18/J18/$BP$2</f>
        <v>28.213604743589748</v>
      </c>
      <c r="AG18" s="115">
        <f t="shared" ref="AG18:AG26" si="27">AD18/4</f>
        <v>4.7022674572649565</v>
      </c>
      <c r="AH18" s="115">
        <f t="shared" ref="AH18:AH26" si="28">AD18/2</f>
        <v>9.4045349145299131</v>
      </c>
      <c r="AI18" s="111">
        <f t="shared" ref="AI18:AI26" si="29">AD18*B18</f>
        <v>28.213604743589741</v>
      </c>
      <c r="AJ18" s="119">
        <v>32</v>
      </c>
      <c r="AK18" s="115">
        <f t="shared" ref="AK18:AK27" si="30">100-AJ18-AL18-AM18</f>
        <v>38</v>
      </c>
      <c r="AL18" s="115">
        <v>5</v>
      </c>
      <c r="AM18" s="116">
        <v>25</v>
      </c>
      <c r="AN18" s="114">
        <f t="shared" ref="AN18:AN27" si="31">AP18+AR18+AS18+AT18</f>
        <v>18.809069829059826</v>
      </c>
      <c r="AO18" s="119">
        <f>AN18*B18</f>
        <v>28.213604743589741</v>
      </c>
      <c r="AP18" s="115">
        <f t="shared" ref="AP18:AP27" si="32">AD18*AJ18%</f>
        <v>6.0189023452991446</v>
      </c>
      <c r="AQ18" s="115">
        <f>AP18*B18</f>
        <v>9.028353517948716</v>
      </c>
      <c r="AR18" s="115">
        <f t="shared" ref="AR18:AR27" si="33">AD18*AK18%</f>
        <v>7.1474465350427341</v>
      </c>
      <c r="AS18" s="115">
        <f t="shared" ref="AS18:AS27" si="34">AD18*AL18%</f>
        <v>0.9404534914529914</v>
      </c>
      <c r="AT18" s="116">
        <f t="shared" ref="AT18:AT27" si="35">AD18*AM18%</f>
        <v>4.7022674572649565</v>
      </c>
      <c r="AU18" s="119">
        <f t="shared" ref="AU18:AU26" si="36">AW18+AX18+AY18+AZ18</f>
        <v>28.213604743589745</v>
      </c>
      <c r="AV18" s="119"/>
      <c r="AW18" s="115">
        <f t="shared" ref="AW18:AW28" si="37">AE18*AJ18%</f>
        <v>9.0283535179487178</v>
      </c>
      <c r="AX18" s="115">
        <f t="shared" ref="AX18:AX27" si="38">AE18*AK18%</f>
        <v>10.721169802564102</v>
      </c>
      <c r="AY18" s="115">
        <f t="shared" ref="AY18:AY27" si="39">AE18*AL18%</f>
        <v>1.4106802371794871</v>
      </c>
      <c r="AZ18" s="116">
        <f t="shared" ref="AZ18:AZ27" si="40">AE18*AM18%</f>
        <v>7.0534011858974353</v>
      </c>
      <c r="BA18" s="119">
        <f t="shared" si="12"/>
        <v>4.7022674572649565</v>
      </c>
      <c r="BB18" s="115">
        <f t="shared" ref="BB18:BB27" si="41">AG18*AJ18%</f>
        <v>1.5047255863247861</v>
      </c>
      <c r="BC18" s="115">
        <f t="shared" ref="BC18:BC27" si="42">AG18*AK18%</f>
        <v>1.7868616337606835</v>
      </c>
      <c r="BD18" s="115">
        <f t="shared" ref="BD18:BD27" si="43">AG18*AL18%</f>
        <v>0.23511337286324785</v>
      </c>
      <c r="BE18" s="115">
        <f t="shared" ref="BE18:BE27" si="44">AG18*AM18%</f>
        <v>1.1755668643162391</v>
      </c>
      <c r="BF18" s="119">
        <f t="shared" ref="BF18:BF26" si="45">BG18+BH18+BI18+BJ18</f>
        <v>9.4045349145299131</v>
      </c>
      <c r="BG18" s="115">
        <f t="shared" ref="BG18:BG26" si="46">AH18*AJ18%</f>
        <v>3.0094511726495723</v>
      </c>
      <c r="BH18" s="115">
        <f t="shared" ref="BH18:BH26" si="47">AH18*AK18%</f>
        <v>3.573723267521367</v>
      </c>
      <c r="BI18" s="115">
        <f t="shared" ref="BI18:BI26" si="48">AH18*AL18%</f>
        <v>0.4702267457264957</v>
      </c>
      <c r="BJ18" s="115">
        <f t="shared" ref="BJ18:BJ26" si="49">AH18*AM18%</f>
        <v>2.3511337286324783</v>
      </c>
      <c r="BK18" s="21"/>
    </row>
    <row r="19" spans="1:63" x14ac:dyDescent="0.25">
      <c r="A19" s="3" t="s">
        <v>2</v>
      </c>
      <c r="B19" s="161">
        <v>1.5</v>
      </c>
      <c r="C19" s="113">
        <f t="shared" si="13"/>
        <v>85529</v>
      </c>
      <c r="D19" s="113">
        <f t="shared" si="0"/>
        <v>128293.5</v>
      </c>
      <c r="E19" s="114">
        <f t="shared" si="14"/>
        <v>20.38320423970648</v>
      </c>
      <c r="F19" s="115">
        <v>25</v>
      </c>
      <c r="G19" s="117">
        <f t="shared" si="1"/>
        <v>19.23076923076923</v>
      </c>
      <c r="H19" s="115">
        <f t="shared" si="15"/>
        <v>25</v>
      </c>
      <c r="I19" s="116">
        <f t="shared" si="16"/>
        <v>14.792899408284022</v>
      </c>
      <c r="J19" s="114">
        <f t="shared" si="2"/>
        <v>13.588802826470985</v>
      </c>
      <c r="K19" s="115">
        <f t="shared" si="3"/>
        <v>16.666666666666668</v>
      </c>
      <c r="L19" s="115">
        <f t="shared" si="17"/>
        <v>12.820512820512821</v>
      </c>
      <c r="M19" s="115">
        <f t="shared" si="4"/>
        <v>16.666666666666668</v>
      </c>
      <c r="N19" s="118">
        <f t="shared" si="4"/>
        <v>9.8619329388560146</v>
      </c>
      <c r="O19" s="114">
        <f t="shared" si="18"/>
        <v>2411.9178000000002</v>
      </c>
      <c r="P19" s="115">
        <f t="shared" si="5"/>
        <v>1200.82716</v>
      </c>
      <c r="Q19" s="115">
        <f t="shared" si="6"/>
        <v>513.17399999999998</v>
      </c>
      <c r="R19" s="115">
        <f t="shared" si="7"/>
        <v>2168.1601500000002</v>
      </c>
      <c r="S19" s="116">
        <f t="shared" si="19"/>
        <v>6294.0791100000006</v>
      </c>
      <c r="T19" s="119">
        <f t="shared" si="8"/>
        <v>3617.8766999999998</v>
      </c>
      <c r="U19" s="119">
        <f t="shared" si="9"/>
        <v>1801.24074</v>
      </c>
      <c r="V19" s="119">
        <f t="shared" si="10"/>
        <v>769.76099999999997</v>
      </c>
      <c r="W19" s="119">
        <f t="shared" si="11"/>
        <v>3252.2402250000005</v>
      </c>
      <c r="X19" s="153">
        <f t="shared" si="20"/>
        <v>9441.1186650000018</v>
      </c>
      <c r="Y19" s="114">
        <f t="shared" si="21"/>
        <v>6294.0791100000006</v>
      </c>
      <c r="Z19" s="117"/>
      <c r="AA19" s="117"/>
      <c r="AB19" s="117">
        <f t="shared" si="22"/>
        <v>9441.1186650000018</v>
      </c>
      <c r="AC19" s="115">
        <f t="shared" si="23"/>
        <v>4196.0527400000001</v>
      </c>
      <c r="AD19" s="115">
        <f t="shared" si="24"/>
        <v>17.931849316239315</v>
      </c>
      <c r="AE19" s="118">
        <f t="shared" si="25"/>
        <v>26.897773974358973</v>
      </c>
      <c r="AF19" s="118">
        <f t="shared" si="26"/>
        <v>26.89777397435898</v>
      </c>
      <c r="AG19" s="115">
        <f t="shared" si="27"/>
        <v>4.4829623290598288</v>
      </c>
      <c r="AH19" s="115">
        <f t="shared" si="28"/>
        <v>8.9659246581196577</v>
      </c>
      <c r="AI19" s="111">
        <f t="shared" si="29"/>
        <v>26.897773974358973</v>
      </c>
      <c r="AJ19" s="119">
        <v>47</v>
      </c>
      <c r="AK19" s="115">
        <f t="shared" si="30"/>
        <v>18</v>
      </c>
      <c r="AL19" s="115">
        <v>10</v>
      </c>
      <c r="AM19" s="116">
        <v>25</v>
      </c>
      <c r="AN19" s="114">
        <f t="shared" si="31"/>
        <v>17.931849316239315</v>
      </c>
      <c r="AO19" s="119">
        <f t="shared" ref="AO19:AO34" si="50">AN19*B19</f>
        <v>26.897773974358973</v>
      </c>
      <c r="AP19" s="115">
        <f t="shared" si="32"/>
        <v>8.4279691786324769</v>
      </c>
      <c r="AQ19" s="115">
        <f t="shared" ref="AQ19:AQ26" si="51">AP19*B19</f>
        <v>12.641953767948715</v>
      </c>
      <c r="AR19" s="115">
        <f t="shared" si="33"/>
        <v>3.2277328769230764</v>
      </c>
      <c r="AS19" s="115">
        <f t="shared" si="34"/>
        <v>1.7931849316239317</v>
      </c>
      <c r="AT19" s="116">
        <f t="shared" si="35"/>
        <v>4.4829623290598288</v>
      </c>
      <c r="AU19" s="119">
        <f t="shared" si="36"/>
        <v>26.897773974358973</v>
      </c>
      <c r="AV19" s="119"/>
      <c r="AW19" s="115">
        <f t="shared" si="37"/>
        <v>12.641953767948717</v>
      </c>
      <c r="AX19" s="115">
        <f t="shared" si="38"/>
        <v>4.8415993153846149</v>
      </c>
      <c r="AY19" s="115">
        <f t="shared" si="39"/>
        <v>2.6897773974358974</v>
      </c>
      <c r="AZ19" s="116">
        <f t="shared" si="40"/>
        <v>6.7244434935897432</v>
      </c>
      <c r="BA19" s="119">
        <f t="shared" si="12"/>
        <v>4.4829623290598288</v>
      </c>
      <c r="BB19" s="115">
        <f t="shared" si="41"/>
        <v>2.1069922946581192</v>
      </c>
      <c r="BC19" s="115">
        <f t="shared" si="42"/>
        <v>0.80693321923076911</v>
      </c>
      <c r="BD19" s="115">
        <f t="shared" si="43"/>
        <v>0.44829623290598292</v>
      </c>
      <c r="BE19" s="115">
        <f t="shared" si="44"/>
        <v>1.1207405822649572</v>
      </c>
      <c r="BF19" s="119">
        <f t="shared" si="45"/>
        <v>8.9659246581196577</v>
      </c>
      <c r="BG19" s="115">
        <f t="shared" si="46"/>
        <v>4.2139845893162384</v>
      </c>
      <c r="BH19" s="115">
        <f t="shared" si="47"/>
        <v>1.6138664384615382</v>
      </c>
      <c r="BI19" s="115">
        <f t="shared" si="48"/>
        <v>0.89659246581196583</v>
      </c>
      <c r="BJ19" s="115">
        <f t="shared" si="49"/>
        <v>2.2414811645299144</v>
      </c>
      <c r="BK19" s="21"/>
    </row>
    <row r="20" spans="1:63" x14ac:dyDescent="0.25">
      <c r="A20" s="3" t="s">
        <v>3</v>
      </c>
      <c r="B20" s="161">
        <v>1.5</v>
      </c>
      <c r="C20" s="113">
        <f t="shared" si="13"/>
        <v>85529</v>
      </c>
      <c r="D20" s="113">
        <f>B20*C20</f>
        <v>128293.5</v>
      </c>
      <c r="E20" s="114">
        <f t="shared" si="14"/>
        <v>23.594180102241449</v>
      </c>
      <c r="F20" s="115">
        <v>30</v>
      </c>
      <c r="G20" s="117">
        <f t="shared" si="1"/>
        <v>23.076923076923077</v>
      </c>
      <c r="H20" s="115">
        <f t="shared" si="15"/>
        <v>30</v>
      </c>
      <c r="I20" s="116">
        <f t="shared" si="16"/>
        <v>17.751479289940828</v>
      </c>
      <c r="J20" s="114">
        <f t="shared" si="2"/>
        <v>15.729453401494295</v>
      </c>
      <c r="K20" s="115">
        <f t="shared" si="3"/>
        <v>20</v>
      </c>
      <c r="L20" s="115">
        <f t="shared" si="17"/>
        <v>15.384615384615383</v>
      </c>
      <c r="M20" s="115">
        <f t="shared" si="4"/>
        <v>20</v>
      </c>
      <c r="N20" s="118">
        <f t="shared" si="4"/>
        <v>11.834319526627219</v>
      </c>
      <c r="O20" s="114">
        <f t="shared" si="18"/>
        <v>940.81899999999996</v>
      </c>
      <c r="P20" s="115">
        <f t="shared" si="5"/>
        <v>1834.5970500000001</v>
      </c>
      <c r="Q20" s="115">
        <f t="shared" si="6"/>
        <v>855.29000000000008</v>
      </c>
      <c r="R20" s="115">
        <f t="shared" si="7"/>
        <v>1806.800125</v>
      </c>
      <c r="S20" s="116">
        <f t="shared" si="19"/>
        <v>5437.5061749999995</v>
      </c>
      <c r="T20" s="119">
        <f t="shared" si="8"/>
        <v>1411.2284999999999</v>
      </c>
      <c r="U20" s="119">
        <f t="shared" si="9"/>
        <v>2751.8955750000005</v>
      </c>
      <c r="V20" s="119">
        <f t="shared" si="10"/>
        <v>1282.9349999999999</v>
      </c>
      <c r="W20" s="119">
        <f t="shared" si="11"/>
        <v>2710.2001875000001</v>
      </c>
      <c r="X20" s="153">
        <f t="shared" si="20"/>
        <v>8156.2592625000016</v>
      </c>
      <c r="Y20" s="114">
        <f t="shared" si="21"/>
        <v>5437.5061749999995</v>
      </c>
      <c r="Z20" s="117"/>
      <c r="AA20" s="117"/>
      <c r="AB20" s="117">
        <f t="shared" si="22"/>
        <v>8156.2592625000016</v>
      </c>
      <c r="AC20" s="115">
        <f t="shared" si="23"/>
        <v>3625.0041166666665</v>
      </c>
      <c r="AD20" s="115">
        <f t="shared" si="24"/>
        <v>15.491470584045583</v>
      </c>
      <c r="AE20" s="118">
        <f t="shared" si="25"/>
        <v>23.237205876068373</v>
      </c>
      <c r="AF20" s="118">
        <f t="shared" si="26"/>
        <v>23.237205876068384</v>
      </c>
      <c r="AG20" s="115">
        <f t="shared" si="27"/>
        <v>3.8728676460113958</v>
      </c>
      <c r="AH20" s="115">
        <f t="shared" si="28"/>
        <v>7.7457352920227915</v>
      </c>
      <c r="AI20" s="111">
        <f t="shared" si="29"/>
        <v>23.237205876068373</v>
      </c>
      <c r="AJ20" s="119">
        <v>22</v>
      </c>
      <c r="AK20" s="115">
        <f t="shared" si="30"/>
        <v>33</v>
      </c>
      <c r="AL20" s="115">
        <v>20</v>
      </c>
      <c r="AM20" s="116">
        <v>25</v>
      </c>
      <c r="AN20" s="114">
        <f t="shared" si="31"/>
        <v>15.491470584045583</v>
      </c>
      <c r="AO20" s="119">
        <f t="shared" si="50"/>
        <v>23.237205876068373</v>
      </c>
      <c r="AP20" s="115">
        <f t="shared" si="32"/>
        <v>3.4081235284900284</v>
      </c>
      <c r="AQ20" s="115">
        <f t="shared" si="51"/>
        <v>5.1121852927350426</v>
      </c>
      <c r="AR20" s="115">
        <f t="shared" si="33"/>
        <v>5.1121852927350426</v>
      </c>
      <c r="AS20" s="115">
        <f t="shared" si="34"/>
        <v>3.0982941168091167</v>
      </c>
      <c r="AT20" s="116">
        <f t="shared" si="35"/>
        <v>3.8728676460113958</v>
      </c>
      <c r="AU20" s="119">
        <f t="shared" si="36"/>
        <v>23.237205876068373</v>
      </c>
      <c r="AV20" s="119"/>
      <c r="AW20" s="115">
        <f t="shared" si="37"/>
        <v>5.1121852927350417</v>
      </c>
      <c r="AX20" s="115">
        <f t="shared" si="38"/>
        <v>7.6682779391025635</v>
      </c>
      <c r="AY20" s="115">
        <f t="shared" si="39"/>
        <v>4.6474411752136744</v>
      </c>
      <c r="AZ20" s="116">
        <f t="shared" si="40"/>
        <v>5.8093014690170932</v>
      </c>
      <c r="BA20" s="119">
        <f t="shared" si="12"/>
        <v>3.8728676460113958</v>
      </c>
      <c r="BB20" s="115">
        <f t="shared" si="41"/>
        <v>0.8520308821225071</v>
      </c>
      <c r="BC20" s="115">
        <f t="shared" si="42"/>
        <v>1.2780463231837607</v>
      </c>
      <c r="BD20" s="115">
        <f t="shared" si="43"/>
        <v>0.77457352920227918</v>
      </c>
      <c r="BE20" s="115">
        <f t="shared" si="44"/>
        <v>0.96821691150284894</v>
      </c>
      <c r="BF20" s="119">
        <f t="shared" si="45"/>
        <v>7.7457352920227915</v>
      </c>
      <c r="BG20" s="115">
        <f t="shared" si="46"/>
        <v>1.7040617642450142</v>
      </c>
      <c r="BH20" s="115">
        <f t="shared" si="47"/>
        <v>2.5560926463675213</v>
      </c>
      <c r="BI20" s="115">
        <f t="shared" si="48"/>
        <v>1.5491470584045584</v>
      </c>
      <c r="BJ20" s="115">
        <f t="shared" si="49"/>
        <v>1.9364338230056979</v>
      </c>
      <c r="BK20" s="21"/>
    </row>
    <row r="21" spans="1:63" x14ac:dyDescent="0.25">
      <c r="A21" s="3" t="s">
        <v>4</v>
      </c>
      <c r="B21" s="161">
        <v>1.5</v>
      </c>
      <c r="C21" s="113">
        <f t="shared" si="13"/>
        <v>85529</v>
      </c>
      <c r="D21" s="113">
        <f t="shared" si="0"/>
        <v>128293.5</v>
      </c>
      <c r="E21" s="114">
        <f t="shared" si="14"/>
        <v>22.94455066921606</v>
      </c>
      <c r="F21" s="115">
        <v>30</v>
      </c>
      <c r="G21" s="117">
        <f t="shared" si="1"/>
        <v>23.076923076923077</v>
      </c>
      <c r="H21" s="115">
        <f t="shared" si="15"/>
        <v>30</v>
      </c>
      <c r="I21" s="116">
        <f t="shared" si="16"/>
        <v>17.751479289940828</v>
      </c>
      <c r="J21" s="114">
        <f t="shared" si="2"/>
        <v>15.296367112810705</v>
      </c>
      <c r="K21" s="115">
        <f t="shared" si="3"/>
        <v>20</v>
      </c>
      <c r="L21" s="115">
        <f t="shared" si="17"/>
        <v>15.384615384615383</v>
      </c>
      <c r="M21" s="115">
        <f t="shared" si="4"/>
        <v>20</v>
      </c>
      <c r="N21" s="118">
        <f t="shared" si="4"/>
        <v>11.834319526627219</v>
      </c>
      <c r="O21" s="114">
        <f t="shared" si="18"/>
        <v>1069.1125</v>
      </c>
      <c r="P21" s="115">
        <f t="shared" si="5"/>
        <v>2501.72325</v>
      </c>
      <c r="Q21" s="115">
        <f t="shared" si="6"/>
        <v>213.82250000000002</v>
      </c>
      <c r="R21" s="115">
        <f t="shared" si="7"/>
        <v>1806.800125</v>
      </c>
      <c r="S21" s="116">
        <f t="shared" si="19"/>
        <v>5591.4583750000002</v>
      </c>
      <c r="T21" s="119">
        <f t="shared" si="8"/>
        <v>1603.66875</v>
      </c>
      <c r="U21" s="119">
        <f t="shared" si="9"/>
        <v>3752.584875</v>
      </c>
      <c r="V21" s="119">
        <f t="shared" si="10"/>
        <v>320.73374999999999</v>
      </c>
      <c r="W21" s="119">
        <f t="shared" si="11"/>
        <v>2710.2001875000001</v>
      </c>
      <c r="X21" s="153">
        <f t="shared" si="20"/>
        <v>8387.1875625000011</v>
      </c>
      <c r="Y21" s="114">
        <f t="shared" si="21"/>
        <v>5591.4583750000002</v>
      </c>
      <c r="Z21" s="117"/>
      <c r="AA21" s="117"/>
      <c r="AB21" s="117">
        <f t="shared" si="22"/>
        <v>8387.1875625000011</v>
      </c>
      <c r="AC21" s="115">
        <f t="shared" si="23"/>
        <v>3727.6389166666668</v>
      </c>
      <c r="AD21" s="115">
        <f t="shared" si="24"/>
        <v>15.93008084045584</v>
      </c>
      <c r="AE21" s="118">
        <f t="shared" si="25"/>
        <v>23.895121260683759</v>
      </c>
      <c r="AF21" s="118">
        <f t="shared" si="26"/>
        <v>23.895121260683766</v>
      </c>
      <c r="AG21" s="115">
        <f t="shared" si="27"/>
        <v>3.9825202101139601</v>
      </c>
      <c r="AH21" s="115">
        <f t="shared" si="28"/>
        <v>7.9650404202279201</v>
      </c>
      <c r="AI21" s="111">
        <f t="shared" si="29"/>
        <v>23.895121260683759</v>
      </c>
      <c r="AJ21" s="119">
        <v>25</v>
      </c>
      <c r="AK21" s="115">
        <f t="shared" si="30"/>
        <v>45</v>
      </c>
      <c r="AL21" s="115">
        <v>5</v>
      </c>
      <c r="AM21" s="116">
        <v>25</v>
      </c>
      <c r="AN21" s="114">
        <f t="shared" si="31"/>
        <v>15.93008084045584</v>
      </c>
      <c r="AO21" s="119">
        <f t="shared" si="50"/>
        <v>23.895121260683759</v>
      </c>
      <c r="AP21" s="115">
        <f t="shared" si="32"/>
        <v>3.9825202101139601</v>
      </c>
      <c r="AQ21" s="115">
        <f t="shared" si="51"/>
        <v>5.9737803151709397</v>
      </c>
      <c r="AR21" s="115">
        <f t="shared" si="33"/>
        <v>7.1685363782051281</v>
      </c>
      <c r="AS21" s="115">
        <f t="shared" si="34"/>
        <v>0.79650404202279201</v>
      </c>
      <c r="AT21" s="116">
        <f t="shared" si="35"/>
        <v>3.9825202101139601</v>
      </c>
      <c r="AU21" s="119">
        <f t="shared" si="36"/>
        <v>23.895121260683759</v>
      </c>
      <c r="AV21" s="119"/>
      <c r="AW21" s="115">
        <f t="shared" si="37"/>
        <v>5.9737803151709397</v>
      </c>
      <c r="AX21" s="115">
        <f t="shared" si="38"/>
        <v>10.752804567307692</v>
      </c>
      <c r="AY21" s="115">
        <f t="shared" si="39"/>
        <v>1.194756063034188</v>
      </c>
      <c r="AZ21" s="116">
        <f t="shared" si="40"/>
        <v>5.9737803151709397</v>
      </c>
      <c r="BA21" s="119">
        <f t="shared" si="12"/>
        <v>3.9825202101139601</v>
      </c>
      <c r="BB21" s="115">
        <f t="shared" si="41"/>
        <v>0.99563005252849002</v>
      </c>
      <c r="BC21" s="115">
        <f t="shared" si="42"/>
        <v>1.792134094551282</v>
      </c>
      <c r="BD21" s="115">
        <f t="shared" si="43"/>
        <v>0.199126010505698</v>
      </c>
      <c r="BE21" s="115">
        <f t="shared" si="44"/>
        <v>0.99563005252849002</v>
      </c>
      <c r="BF21" s="119">
        <f t="shared" si="45"/>
        <v>7.9650404202279201</v>
      </c>
      <c r="BG21" s="115">
        <f t="shared" si="46"/>
        <v>1.99126010505698</v>
      </c>
      <c r="BH21" s="115">
        <f t="shared" si="47"/>
        <v>3.5842681891025641</v>
      </c>
      <c r="BI21" s="115">
        <f t="shared" si="48"/>
        <v>0.39825202101139601</v>
      </c>
      <c r="BJ21" s="115">
        <f t="shared" si="49"/>
        <v>1.99126010505698</v>
      </c>
      <c r="BK21" s="21"/>
    </row>
    <row r="22" spans="1:63" x14ac:dyDescent="0.25">
      <c r="A22" s="3" t="s">
        <v>5</v>
      </c>
      <c r="B22" s="161">
        <v>4.25</v>
      </c>
      <c r="C22" s="113">
        <f t="shared" si="13"/>
        <v>85529</v>
      </c>
      <c r="D22" s="113">
        <f t="shared" si="0"/>
        <v>363498.25</v>
      </c>
      <c r="E22" s="114">
        <f t="shared" si="14"/>
        <v>19.896538002387587</v>
      </c>
      <c r="F22" s="115">
        <v>25</v>
      </c>
      <c r="G22" s="117">
        <f t="shared" si="1"/>
        <v>19.23076923076923</v>
      </c>
      <c r="H22" s="115">
        <f t="shared" si="15"/>
        <v>25</v>
      </c>
      <c r="I22" s="116">
        <f t="shared" si="16"/>
        <v>14.792899408284022</v>
      </c>
      <c r="J22" s="114">
        <f t="shared" si="2"/>
        <v>13.26435866825839</v>
      </c>
      <c r="K22" s="115">
        <f t="shared" si="3"/>
        <v>16.666666666666668</v>
      </c>
      <c r="L22" s="115">
        <f t="shared" si="17"/>
        <v>12.820512820512821</v>
      </c>
      <c r="M22" s="115">
        <f t="shared" si="4"/>
        <v>16.666666666666668</v>
      </c>
      <c r="N22" s="118">
        <f t="shared" si="4"/>
        <v>9.8619329388560146</v>
      </c>
      <c r="O22" s="114">
        <f t="shared" si="18"/>
        <v>6106.7706000000007</v>
      </c>
      <c r="P22" s="115">
        <f t="shared" si="5"/>
        <v>5292.5345200000002</v>
      </c>
      <c r="Q22" s="115">
        <f t="shared" si="6"/>
        <v>726.99649999999997</v>
      </c>
      <c r="R22" s="115">
        <f t="shared" si="7"/>
        <v>6143.120425000001</v>
      </c>
      <c r="S22" s="116">
        <f t="shared" si="19"/>
        <v>18269.422044999999</v>
      </c>
      <c r="T22" s="119">
        <f t="shared" si="8"/>
        <v>9160.1558999999997</v>
      </c>
      <c r="U22" s="119">
        <f t="shared" si="9"/>
        <v>7938.8017799999989</v>
      </c>
      <c r="V22" s="119">
        <f t="shared" si="10"/>
        <v>1090.4947499999998</v>
      </c>
      <c r="W22" s="119">
        <f t="shared" si="11"/>
        <v>9214.6806375000015</v>
      </c>
      <c r="X22" s="153">
        <f t="shared" si="20"/>
        <v>27404.133067499999</v>
      </c>
      <c r="Y22" s="114">
        <f t="shared" si="21"/>
        <v>18269.422044999999</v>
      </c>
      <c r="Z22" s="117"/>
      <c r="AA22" s="117"/>
      <c r="AB22" s="117">
        <f t="shared" si="22"/>
        <v>27404.133067499999</v>
      </c>
      <c r="AC22" s="115">
        <f t="shared" si="23"/>
        <v>4298.6875399999999</v>
      </c>
      <c r="AD22" s="115">
        <f t="shared" si="24"/>
        <v>18.370459572649573</v>
      </c>
      <c r="AE22" s="118">
        <f t="shared" si="25"/>
        <v>27.555689358974359</v>
      </c>
      <c r="AF22" s="118">
        <f t="shared" si="26"/>
        <v>27.555689358974355</v>
      </c>
      <c r="AG22" s="115">
        <f t="shared" si="27"/>
        <v>4.5926148931623931</v>
      </c>
      <c r="AH22" s="115">
        <f t="shared" si="28"/>
        <v>9.1852297863247863</v>
      </c>
      <c r="AI22" s="111">
        <f t="shared" si="29"/>
        <v>78.074453183760681</v>
      </c>
      <c r="AJ22" s="119">
        <v>42</v>
      </c>
      <c r="AK22" s="115">
        <f t="shared" si="30"/>
        <v>28</v>
      </c>
      <c r="AL22" s="115">
        <v>5</v>
      </c>
      <c r="AM22" s="116">
        <v>25</v>
      </c>
      <c r="AN22" s="114">
        <f t="shared" si="31"/>
        <v>18.370459572649573</v>
      </c>
      <c r="AO22" s="119">
        <f t="shared" si="50"/>
        <v>78.074453183760681</v>
      </c>
      <c r="AP22" s="115">
        <f t="shared" si="32"/>
        <v>7.71559302051282</v>
      </c>
      <c r="AQ22" s="115">
        <f t="shared" si="51"/>
        <v>32.791270337179483</v>
      </c>
      <c r="AR22" s="115">
        <f t="shared" si="33"/>
        <v>5.1437286803418809</v>
      </c>
      <c r="AS22" s="115">
        <f t="shared" si="34"/>
        <v>0.91852297863247867</v>
      </c>
      <c r="AT22" s="116">
        <f t="shared" si="35"/>
        <v>4.5926148931623931</v>
      </c>
      <c r="AU22" s="119">
        <f t="shared" si="36"/>
        <v>27.555689358974359</v>
      </c>
      <c r="AV22" s="119"/>
      <c r="AW22" s="115">
        <f t="shared" si="37"/>
        <v>11.57338953076923</v>
      </c>
      <c r="AX22" s="115">
        <f t="shared" si="38"/>
        <v>7.7155930205128209</v>
      </c>
      <c r="AY22" s="115">
        <f t="shared" si="39"/>
        <v>1.3777844679487181</v>
      </c>
      <c r="AZ22" s="116">
        <f t="shared" si="40"/>
        <v>6.8889223397435897</v>
      </c>
      <c r="BA22" s="119">
        <f t="shared" si="12"/>
        <v>4.5926148931623931</v>
      </c>
      <c r="BB22" s="115">
        <f t="shared" si="41"/>
        <v>1.928898255128205</v>
      </c>
      <c r="BC22" s="115">
        <f t="shared" si="42"/>
        <v>1.2859321700854702</v>
      </c>
      <c r="BD22" s="115">
        <f t="shared" si="43"/>
        <v>0.22963074465811967</v>
      </c>
      <c r="BE22" s="115">
        <f t="shared" si="44"/>
        <v>1.1481537232905983</v>
      </c>
      <c r="BF22" s="119">
        <f t="shared" si="45"/>
        <v>9.1852297863247863</v>
      </c>
      <c r="BG22" s="115">
        <f t="shared" si="46"/>
        <v>3.85779651025641</v>
      </c>
      <c r="BH22" s="115">
        <f t="shared" si="47"/>
        <v>2.5718643401709405</v>
      </c>
      <c r="BI22" s="115">
        <f t="shared" si="48"/>
        <v>0.45926148931623934</v>
      </c>
      <c r="BJ22" s="115">
        <f t="shared" si="49"/>
        <v>2.2963074465811966</v>
      </c>
      <c r="BK22" s="21"/>
    </row>
    <row r="23" spans="1:63" x14ac:dyDescent="0.25">
      <c r="A23" s="3" t="s">
        <v>6</v>
      </c>
      <c r="B23" s="161">
        <v>1</v>
      </c>
      <c r="C23" s="113">
        <f t="shared" si="13"/>
        <v>85529</v>
      </c>
      <c r="D23" s="113">
        <f t="shared" si="0"/>
        <v>85529</v>
      </c>
      <c r="E23" s="114">
        <f t="shared" si="14"/>
        <v>20.987174504469493</v>
      </c>
      <c r="F23" s="115">
        <v>27</v>
      </c>
      <c r="G23" s="117">
        <f t="shared" si="1"/>
        <v>20.76923076923077</v>
      </c>
      <c r="H23" s="115">
        <f t="shared" si="15"/>
        <v>27</v>
      </c>
      <c r="I23" s="116">
        <f t="shared" si="16"/>
        <v>15.976331360946746</v>
      </c>
      <c r="J23" s="114">
        <f t="shared" si="2"/>
        <v>13.991449669646329</v>
      </c>
      <c r="K23" s="115">
        <f t="shared" si="3"/>
        <v>18</v>
      </c>
      <c r="L23" s="115">
        <f t="shared" si="17"/>
        <v>13.846153846153845</v>
      </c>
      <c r="M23" s="115">
        <f t="shared" si="4"/>
        <v>18</v>
      </c>
      <c r="N23" s="118">
        <f t="shared" si="4"/>
        <v>10.650887573964498</v>
      </c>
      <c r="O23" s="114">
        <f t="shared" si="18"/>
        <v>1013.6770370370369</v>
      </c>
      <c r="P23" s="115">
        <f t="shared" si="5"/>
        <v>1564.863925925926</v>
      </c>
      <c r="Q23" s="115">
        <f t="shared" si="6"/>
        <v>158.38703703703703</v>
      </c>
      <c r="R23" s="115">
        <f t="shared" si="7"/>
        <v>1338.3704629629628</v>
      </c>
      <c r="S23" s="116">
        <f t="shared" si="19"/>
        <v>4075.2984629629627</v>
      </c>
      <c r="T23" s="119">
        <f t="shared" si="8"/>
        <v>1520.5155555555555</v>
      </c>
      <c r="U23" s="119">
        <f t="shared" si="9"/>
        <v>2347.2958888888893</v>
      </c>
      <c r="V23" s="119">
        <f t="shared" si="10"/>
        <v>237.58055555555555</v>
      </c>
      <c r="W23" s="119">
        <f t="shared" si="11"/>
        <v>2007.5556944444443</v>
      </c>
      <c r="X23" s="153">
        <f t="shared" si="20"/>
        <v>6112.9476944444441</v>
      </c>
      <c r="Y23" s="114">
        <f t="shared" si="21"/>
        <v>4075.2984629629623</v>
      </c>
      <c r="Z23" s="117"/>
      <c r="AA23" s="117"/>
      <c r="AB23" s="117">
        <f t="shared" si="22"/>
        <v>6112.9476944444441</v>
      </c>
      <c r="AC23" s="115">
        <f t="shared" si="23"/>
        <v>4075.2984629629623</v>
      </c>
      <c r="AD23" s="115">
        <f t="shared" si="24"/>
        <v>17.415805397277616</v>
      </c>
      <c r="AE23" s="118">
        <f t="shared" si="25"/>
        <v>26.123708095916424</v>
      </c>
      <c r="AF23" s="118">
        <f t="shared" si="26"/>
        <v>26.123708095916427</v>
      </c>
      <c r="AG23" s="115">
        <f t="shared" si="27"/>
        <v>4.353951349319404</v>
      </c>
      <c r="AH23" s="115">
        <f t="shared" si="28"/>
        <v>8.7079026986388079</v>
      </c>
      <c r="AI23" s="111">
        <f t="shared" si="29"/>
        <v>17.415805397277616</v>
      </c>
      <c r="AJ23" s="119">
        <v>32</v>
      </c>
      <c r="AK23" s="115">
        <f t="shared" si="30"/>
        <v>38</v>
      </c>
      <c r="AL23" s="115">
        <v>5</v>
      </c>
      <c r="AM23" s="116">
        <v>25</v>
      </c>
      <c r="AN23" s="114">
        <f t="shared" si="31"/>
        <v>17.415805397277616</v>
      </c>
      <c r="AO23" s="119">
        <f t="shared" si="50"/>
        <v>17.415805397277616</v>
      </c>
      <c r="AP23" s="115">
        <f t="shared" si="32"/>
        <v>5.5730577271288375</v>
      </c>
      <c r="AQ23" s="115">
        <f t="shared" si="51"/>
        <v>5.5730577271288375</v>
      </c>
      <c r="AR23" s="115">
        <f t="shared" si="33"/>
        <v>6.6180060509654943</v>
      </c>
      <c r="AS23" s="115">
        <f t="shared" si="34"/>
        <v>0.87079026986388086</v>
      </c>
      <c r="AT23" s="116">
        <f t="shared" si="35"/>
        <v>4.353951349319404</v>
      </c>
      <c r="AU23" s="119">
        <f t="shared" si="36"/>
        <v>26.123708095916427</v>
      </c>
      <c r="AV23" s="119"/>
      <c r="AW23" s="115">
        <f t="shared" si="37"/>
        <v>8.3595865906932563</v>
      </c>
      <c r="AX23" s="115">
        <f t="shared" si="38"/>
        <v>9.9270090764482415</v>
      </c>
      <c r="AY23" s="115">
        <f t="shared" si="39"/>
        <v>1.3061854047958212</v>
      </c>
      <c r="AZ23" s="116">
        <f t="shared" si="40"/>
        <v>6.530927023979106</v>
      </c>
      <c r="BA23" s="119">
        <f t="shared" si="12"/>
        <v>4.353951349319404</v>
      </c>
      <c r="BB23" s="115">
        <f t="shared" si="41"/>
        <v>1.3932644317822094</v>
      </c>
      <c r="BC23" s="115">
        <f t="shared" si="42"/>
        <v>1.6545015127413736</v>
      </c>
      <c r="BD23" s="115">
        <f t="shared" si="43"/>
        <v>0.21769756746597022</v>
      </c>
      <c r="BE23" s="115">
        <f t="shared" si="44"/>
        <v>1.088487837329851</v>
      </c>
      <c r="BF23" s="119">
        <f t="shared" si="45"/>
        <v>8.7079026986388079</v>
      </c>
      <c r="BG23" s="115">
        <f t="shared" si="46"/>
        <v>2.7865288635644188</v>
      </c>
      <c r="BH23" s="115">
        <f t="shared" si="47"/>
        <v>3.3090030254827472</v>
      </c>
      <c r="BI23" s="115">
        <f t="shared" si="48"/>
        <v>0.43539513493194043</v>
      </c>
      <c r="BJ23" s="115">
        <f t="shared" si="49"/>
        <v>2.176975674659702</v>
      </c>
      <c r="BK23" s="21"/>
    </row>
    <row r="24" spans="1:63" x14ac:dyDescent="0.25">
      <c r="A24" s="3" t="s">
        <v>7</v>
      </c>
      <c r="B24" s="161">
        <v>1</v>
      </c>
      <c r="C24" s="113">
        <f t="shared" si="13"/>
        <v>85529</v>
      </c>
      <c r="D24" s="113">
        <f t="shared" si="0"/>
        <v>85529</v>
      </c>
      <c r="E24" s="114">
        <f t="shared" si="14"/>
        <v>15.615384615384615</v>
      </c>
      <c r="F24" s="115">
        <v>29</v>
      </c>
      <c r="G24" s="117">
        <v>14</v>
      </c>
      <c r="H24" s="115">
        <f t="shared" si="15"/>
        <v>29</v>
      </c>
      <c r="I24" s="116">
        <f t="shared" si="16"/>
        <v>10.769230769230768</v>
      </c>
      <c r="J24" s="114">
        <f t="shared" si="2"/>
        <v>11.111111111111111</v>
      </c>
      <c r="K24" s="115">
        <v>20</v>
      </c>
      <c r="L24" s="115">
        <v>10</v>
      </c>
      <c r="M24" s="115">
        <f t="shared" si="4"/>
        <v>19.333333333333332</v>
      </c>
      <c r="N24" s="118">
        <f t="shared" si="4"/>
        <v>7.1794871794871788</v>
      </c>
      <c r="O24" s="114">
        <f t="shared" si="18"/>
        <v>589.85517241379307</v>
      </c>
      <c r="P24" s="115">
        <f t="shared" si="5"/>
        <v>4887.3714285714286</v>
      </c>
      <c r="Q24" s="115">
        <f t="shared" si="6"/>
        <v>0</v>
      </c>
      <c r="R24" s="115">
        <f t="shared" si="7"/>
        <v>0</v>
      </c>
      <c r="S24" s="116">
        <f t="shared" si="19"/>
        <v>5477.2266009852219</v>
      </c>
      <c r="T24" s="119">
        <f t="shared" si="8"/>
        <v>855.29</v>
      </c>
      <c r="U24" s="119">
        <f t="shared" si="9"/>
        <v>6842.32</v>
      </c>
      <c r="V24" s="119">
        <v>0</v>
      </c>
      <c r="W24" s="119">
        <v>0</v>
      </c>
      <c r="X24" s="153">
        <f t="shared" si="20"/>
        <v>7697.61</v>
      </c>
      <c r="Y24" s="114">
        <f t="shared" si="21"/>
        <v>5477.2266009852219</v>
      </c>
      <c r="Z24" s="117"/>
      <c r="AA24" s="117"/>
      <c r="AB24" s="117">
        <f t="shared" si="22"/>
        <v>7697.6100000000006</v>
      </c>
      <c r="AC24" s="115">
        <f t="shared" si="23"/>
        <v>5477.2266009852219</v>
      </c>
      <c r="AD24" s="115">
        <f t="shared" si="24"/>
        <v>23.406951286261631</v>
      </c>
      <c r="AE24" s="118">
        <f t="shared" si="25"/>
        <v>35.110426929392446</v>
      </c>
      <c r="AF24" s="118">
        <f t="shared" si="26"/>
        <v>32.895769230769233</v>
      </c>
      <c r="AG24" s="115">
        <f t="shared" si="27"/>
        <v>5.8517378215654077</v>
      </c>
      <c r="AH24" s="115">
        <f t="shared" si="28"/>
        <v>11.703475643130815</v>
      </c>
      <c r="AI24" s="111">
        <f t="shared" si="29"/>
        <v>23.406951286261631</v>
      </c>
      <c r="AJ24" s="119">
        <v>20</v>
      </c>
      <c r="AK24" s="115">
        <f t="shared" si="30"/>
        <v>80</v>
      </c>
      <c r="AL24" s="115">
        <v>0</v>
      </c>
      <c r="AM24" s="116">
        <v>0</v>
      </c>
      <c r="AN24" s="114">
        <f t="shared" si="31"/>
        <v>23.406951286261631</v>
      </c>
      <c r="AO24" s="119">
        <f t="shared" si="50"/>
        <v>23.406951286261631</v>
      </c>
      <c r="AP24" s="115">
        <f t="shared" si="32"/>
        <v>4.6813902572523265</v>
      </c>
      <c r="AQ24" s="115">
        <f t="shared" si="51"/>
        <v>4.6813902572523265</v>
      </c>
      <c r="AR24" s="115">
        <f t="shared" si="33"/>
        <v>18.725561029009306</v>
      </c>
      <c r="AS24" s="115">
        <f t="shared" si="34"/>
        <v>0</v>
      </c>
      <c r="AT24" s="116">
        <f t="shared" si="35"/>
        <v>0</v>
      </c>
      <c r="AU24" s="119">
        <f t="shared" si="36"/>
        <v>35.110426929392446</v>
      </c>
      <c r="AV24" s="119"/>
      <c r="AW24" s="115">
        <f t="shared" si="37"/>
        <v>7.0220853858784897</v>
      </c>
      <c r="AX24" s="115">
        <f t="shared" si="38"/>
        <v>28.088341543513959</v>
      </c>
      <c r="AY24" s="115">
        <f t="shared" si="39"/>
        <v>0</v>
      </c>
      <c r="AZ24" s="116">
        <f t="shared" si="40"/>
        <v>0</v>
      </c>
      <c r="BA24" s="119">
        <f t="shared" si="12"/>
        <v>5.8517378215654077</v>
      </c>
      <c r="BB24" s="115">
        <f t="shared" si="41"/>
        <v>1.1703475643130816</v>
      </c>
      <c r="BC24" s="115">
        <f t="shared" si="42"/>
        <v>4.6813902572523265</v>
      </c>
      <c r="BD24" s="115">
        <f t="shared" si="43"/>
        <v>0</v>
      </c>
      <c r="BE24" s="115">
        <f t="shared" si="44"/>
        <v>0</v>
      </c>
      <c r="BF24" s="119">
        <f t="shared" si="45"/>
        <v>11.703475643130815</v>
      </c>
      <c r="BG24" s="115">
        <f t="shared" si="46"/>
        <v>2.3406951286261632</v>
      </c>
      <c r="BH24" s="115">
        <f t="shared" si="47"/>
        <v>9.362780514504653</v>
      </c>
      <c r="BI24" s="115">
        <f t="shared" si="48"/>
        <v>0</v>
      </c>
      <c r="BJ24" s="115">
        <f t="shared" si="49"/>
        <v>0</v>
      </c>
      <c r="BK24" s="21"/>
    </row>
    <row r="25" spans="1:63" s="146" customFormat="1" x14ac:dyDescent="0.25">
      <c r="A25" s="171" t="s">
        <v>11</v>
      </c>
      <c r="B25" s="172">
        <v>0.5</v>
      </c>
      <c r="C25" s="173">
        <f t="shared" si="13"/>
        <v>85529</v>
      </c>
      <c r="D25" s="173">
        <f t="shared" si="0"/>
        <v>42764.5</v>
      </c>
      <c r="E25" s="174">
        <f t="shared" si="14"/>
        <v>22.226277372262771</v>
      </c>
      <c r="F25" s="175">
        <v>29</v>
      </c>
      <c r="G25" s="176">
        <v>21</v>
      </c>
      <c r="H25" s="175">
        <f t="shared" si="15"/>
        <v>29</v>
      </c>
      <c r="I25" s="116">
        <f t="shared" si="16"/>
        <v>16.153846153846153</v>
      </c>
      <c r="J25" s="174">
        <f t="shared" si="2"/>
        <v>16.129032258064516</v>
      </c>
      <c r="K25" s="175">
        <v>20</v>
      </c>
      <c r="L25" s="175">
        <f t="shared" si="17"/>
        <v>15.384615384615383</v>
      </c>
      <c r="M25" s="175">
        <f t="shared" si="4"/>
        <v>19.333333333333332</v>
      </c>
      <c r="N25" s="178">
        <f t="shared" si="4"/>
        <v>10.769230769230768</v>
      </c>
      <c r="O25" s="174">
        <f t="shared" si="18"/>
        <v>294.92758620689654</v>
      </c>
      <c r="P25" s="175">
        <f t="shared" si="5"/>
        <v>1629.1238095238095</v>
      </c>
      <c r="Q25" s="175">
        <f t="shared" si="6"/>
        <v>0</v>
      </c>
      <c r="R25" s="175">
        <f t="shared" si="7"/>
        <v>0</v>
      </c>
      <c r="S25" s="177">
        <f t="shared" si="19"/>
        <v>1924.0513957307062</v>
      </c>
      <c r="T25" s="179">
        <f t="shared" si="8"/>
        <v>427.64499999999998</v>
      </c>
      <c r="U25" s="179">
        <f t="shared" si="9"/>
        <v>2223.7539999999999</v>
      </c>
      <c r="V25" s="179">
        <v>0</v>
      </c>
      <c r="W25" s="179">
        <v>0</v>
      </c>
      <c r="X25" s="180">
        <f t="shared" si="20"/>
        <v>2651.3989999999999</v>
      </c>
      <c r="Y25" s="174">
        <f t="shared" si="21"/>
        <v>1924.0513957307062</v>
      </c>
      <c r="Z25" s="176"/>
      <c r="AA25" s="176"/>
      <c r="AB25" s="176">
        <f t="shared" si="22"/>
        <v>2651.3989999999999</v>
      </c>
      <c r="AC25" s="175">
        <f t="shared" si="23"/>
        <v>3848.1027914614124</v>
      </c>
      <c r="AD25" s="175">
        <f t="shared" si="24"/>
        <v>16.444883724194071</v>
      </c>
      <c r="AE25" s="178">
        <f t="shared" si="25"/>
        <v>24.667325586291106</v>
      </c>
      <c r="AF25" s="178">
        <f t="shared" si="26"/>
        <v>22.661529914529915</v>
      </c>
      <c r="AG25" s="175">
        <f t="shared" si="27"/>
        <v>4.1112209310485177</v>
      </c>
      <c r="AH25" s="175">
        <f t="shared" si="28"/>
        <v>8.2224418620970354</v>
      </c>
      <c r="AI25" s="181">
        <f t="shared" si="29"/>
        <v>8.2224418620970354</v>
      </c>
      <c r="AJ25" s="179">
        <v>20</v>
      </c>
      <c r="AK25" s="175">
        <f t="shared" si="30"/>
        <v>80</v>
      </c>
      <c r="AL25" s="175">
        <v>0</v>
      </c>
      <c r="AM25" s="177">
        <v>0</v>
      </c>
      <c r="AN25" s="174">
        <f t="shared" si="31"/>
        <v>16.444883724194071</v>
      </c>
      <c r="AO25" s="119">
        <f t="shared" si="50"/>
        <v>8.2224418620970354</v>
      </c>
      <c r="AP25" s="175">
        <f t="shared" si="32"/>
        <v>3.2889767448388145</v>
      </c>
      <c r="AQ25" s="115">
        <f t="shared" si="51"/>
        <v>1.6444883724194073</v>
      </c>
      <c r="AR25" s="175">
        <f t="shared" si="33"/>
        <v>13.155906979355258</v>
      </c>
      <c r="AS25" s="175">
        <f t="shared" si="34"/>
        <v>0</v>
      </c>
      <c r="AT25" s="177">
        <f t="shared" si="35"/>
        <v>0</v>
      </c>
      <c r="AU25" s="179">
        <f t="shared" si="36"/>
        <v>24.66732558629111</v>
      </c>
      <c r="AV25" s="179"/>
      <c r="AW25" s="175">
        <f t="shared" si="37"/>
        <v>4.9334651172582218</v>
      </c>
      <c r="AX25" s="175">
        <f t="shared" si="38"/>
        <v>19.733860469032887</v>
      </c>
      <c r="AY25" s="175">
        <f t="shared" si="39"/>
        <v>0</v>
      </c>
      <c r="AZ25" s="177">
        <f t="shared" si="40"/>
        <v>0</v>
      </c>
      <c r="BA25" s="179">
        <f t="shared" si="12"/>
        <v>4.1112209310485177</v>
      </c>
      <c r="BB25" s="175">
        <f t="shared" si="41"/>
        <v>0.82224418620970363</v>
      </c>
      <c r="BC25" s="175">
        <f t="shared" si="42"/>
        <v>3.2889767448388145</v>
      </c>
      <c r="BD25" s="175">
        <f t="shared" si="43"/>
        <v>0</v>
      </c>
      <c r="BE25" s="175">
        <f t="shared" si="44"/>
        <v>0</v>
      </c>
      <c r="BF25" s="179">
        <f t="shared" si="45"/>
        <v>8.2224418620970354</v>
      </c>
      <c r="BG25" s="115">
        <f t="shared" si="46"/>
        <v>1.6444883724194073</v>
      </c>
      <c r="BH25" s="115">
        <f t="shared" si="47"/>
        <v>6.5779534896776291</v>
      </c>
      <c r="BI25" s="115">
        <f t="shared" si="48"/>
        <v>0</v>
      </c>
      <c r="BJ25" s="115">
        <f t="shared" si="49"/>
        <v>0</v>
      </c>
      <c r="BK25" s="145"/>
    </row>
    <row r="26" spans="1:63" x14ac:dyDescent="0.25">
      <c r="A26" s="4" t="s">
        <v>20</v>
      </c>
      <c r="B26" s="162">
        <v>1.5</v>
      </c>
      <c r="C26" s="113">
        <f t="shared" si="13"/>
        <v>85529</v>
      </c>
      <c r="D26" s="113">
        <f t="shared" si="0"/>
        <v>128293.5</v>
      </c>
      <c r="E26" s="114">
        <f t="shared" si="14"/>
        <v>24.048096192384765</v>
      </c>
      <c r="F26" s="115">
        <v>30</v>
      </c>
      <c r="G26" s="117">
        <f t="shared" si="1"/>
        <v>23.076923076923077</v>
      </c>
      <c r="H26" s="115">
        <f t="shared" si="15"/>
        <v>30</v>
      </c>
      <c r="I26" s="116">
        <f t="shared" si="16"/>
        <v>17.751479289940828</v>
      </c>
      <c r="J26" s="114">
        <f t="shared" si="2"/>
        <v>16.032064128256511</v>
      </c>
      <c r="K26" s="115">
        <f t="shared" si="3"/>
        <v>20</v>
      </c>
      <c r="L26" s="115">
        <f t="shared" si="17"/>
        <v>15.384615384615383</v>
      </c>
      <c r="M26" s="115">
        <f t="shared" si="4"/>
        <v>20</v>
      </c>
      <c r="N26" s="118">
        <f t="shared" si="4"/>
        <v>11.834319526627219</v>
      </c>
      <c r="O26" s="114">
        <f t="shared" si="18"/>
        <v>1710.5800000000002</v>
      </c>
      <c r="P26" s="115">
        <f t="shared" si="5"/>
        <v>1389.8462500000001</v>
      </c>
      <c r="Q26" s="115">
        <f t="shared" si="6"/>
        <v>427.64500000000004</v>
      </c>
      <c r="R26" s="115">
        <f t="shared" si="7"/>
        <v>1806.800125</v>
      </c>
      <c r="S26" s="116">
        <f t="shared" si="19"/>
        <v>5334.8713750000006</v>
      </c>
      <c r="T26" s="119">
        <f t="shared" si="8"/>
        <v>2565.87</v>
      </c>
      <c r="U26" s="119">
        <f t="shared" si="9"/>
        <v>2084.7693750000003</v>
      </c>
      <c r="V26" s="119">
        <f>(D26*AL26/100)/M26</f>
        <v>641.46749999999997</v>
      </c>
      <c r="W26" s="119">
        <f>(D26*AM26/100)/N26</f>
        <v>2710.2001875000001</v>
      </c>
      <c r="X26" s="153">
        <f t="shared" si="20"/>
        <v>8002.3070625</v>
      </c>
      <c r="Y26" s="114">
        <f t="shared" si="21"/>
        <v>5334.8713750000006</v>
      </c>
      <c r="Z26" s="115"/>
      <c r="AA26" s="115"/>
      <c r="AB26" s="117">
        <f t="shared" si="22"/>
        <v>8002.3070625000009</v>
      </c>
      <c r="AC26" s="115">
        <f t="shared" si="23"/>
        <v>3556.5809166666672</v>
      </c>
      <c r="AD26" s="115">
        <f t="shared" si="24"/>
        <v>15.19906374643875</v>
      </c>
      <c r="AE26" s="118">
        <f t="shared" si="25"/>
        <v>22.798595619658123</v>
      </c>
      <c r="AF26" s="118">
        <f t="shared" si="26"/>
        <v>22.798595619658123</v>
      </c>
      <c r="AG26" s="115">
        <f t="shared" si="27"/>
        <v>3.7997659366096874</v>
      </c>
      <c r="AH26" s="115">
        <f t="shared" si="28"/>
        <v>7.5995318732193748</v>
      </c>
      <c r="AI26" s="111">
        <f t="shared" si="29"/>
        <v>22.798595619658123</v>
      </c>
      <c r="AJ26" s="119">
        <v>40</v>
      </c>
      <c r="AK26" s="115">
        <f t="shared" si="30"/>
        <v>25</v>
      </c>
      <c r="AL26" s="115">
        <v>10</v>
      </c>
      <c r="AM26" s="116">
        <v>25</v>
      </c>
      <c r="AN26" s="114">
        <f t="shared" si="31"/>
        <v>15.19906374643875</v>
      </c>
      <c r="AO26" s="119">
        <f t="shared" si="50"/>
        <v>22.798595619658123</v>
      </c>
      <c r="AP26" s="115">
        <f t="shared" si="32"/>
        <v>6.0796254985755001</v>
      </c>
      <c r="AQ26" s="115">
        <f t="shared" si="51"/>
        <v>9.1194382478632505</v>
      </c>
      <c r="AR26" s="115">
        <f t="shared" si="33"/>
        <v>3.7997659366096874</v>
      </c>
      <c r="AS26" s="115">
        <f t="shared" si="34"/>
        <v>1.519906374643875</v>
      </c>
      <c r="AT26" s="116">
        <f t="shared" si="35"/>
        <v>3.7997659366096874</v>
      </c>
      <c r="AU26" s="119">
        <f t="shared" si="36"/>
        <v>22.798595619658123</v>
      </c>
      <c r="AV26" s="119"/>
      <c r="AW26" s="115">
        <f t="shared" si="37"/>
        <v>9.1194382478632487</v>
      </c>
      <c r="AX26" s="115">
        <f t="shared" si="38"/>
        <v>5.6996489049145307</v>
      </c>
      <c r="AY26" s="115">
        <f t="shared" si="39"/>
        <v>2.2798595619658122</v>
      </c>
      <c r="AZ26" s="116">
        <f t="shared" si="40"/>
        <v>5.6996489049145307</v>
      </c>
      <c r="BA26" s="119">
        <f t="shared" si="12"/>
        <v>3.7997659366096874</v>
      </c>
      <c r="BB26" s="115">
        <f t="shared" si="41"/>
        <v>1.519906374643875</v>
      </c>
      <c r="BC26" s="115">
        <f t="shared" si="42"/>
        <v>0.94994148415242186</v>
      </c>
      <c r="BD26" s="115">
        <f t="shared" si="43"/>
        <v>0.37997659366096875</v>
      </c>
      <c r="BE26" s="115">
        <f t="shared" si="44"/>
        <v>0.94994148415242186</v>
      </c>
      <c r="BF26" s="119">
        <f t="shared" si="45"/>
        <v>7.5995318732193748</v>
      </c>
      <c r="BG26" s="115">
        <f t="shared" si="46"/>
        <v>3.03981274928775</v>
      </c>
      <c r="BH26" s="115">
        <f t="shared" si="47"/>
        <v>1.8998829683048437</v>
      </c>
      <c r="BI26" s="115">
        <f t="shared" si="48"/>
        <v>0.75995318732193751</v>
      </c>
      <c r="BJ26" s="115">
        <f t="shared" si="49"/>
        <v>1.8998829683048437</v>
      </c>
      <c r="BK26" s="21"/>
    </row>
    <row r="27" spans="1:63" hidden="1" x14ac:dyDescent="0.25">
      <c r="A27" s="4" t="s">
        <v>12</v>
      </c>
      <c r="B27" s="162"/>
      <c r="C27" s="113">
        <f t="shared" si="13"/>
        <v>85529</v>
      </c>
      <c r="D27" s="113"/>
      <c r="E27" s="114"/>
      <c r="F27" s="115"/>
      <c r="G27" s="115"/>
      <c r="H27" s="115"/>
      <c r="I27" s="116"/>
      <c r="J27" s="114"/>
      <c r="K27" s="115">
        <v>20</v>
      </c>
      <c r="L27" s="115"/>
      <c r="M27" s="115"/>
      <c r="N27" s="118"/>
      <c r="O27" s="114"/>
      <c r="P27" s="115"/>
      <c r="Q27" s="115"/>
      <c r="R27" s="115"/>
      <c r="S27" s="116"/>
      <c r="T27" s="119"/>
      <c r="U27" s="119"/>
      <c r="V27" s="119"/>
      <c r="W27" s="119"/>
      <c r="X27" s="153"/>
      <c r="Y27" s="114"/>
      <c r="Z27" s="115"/>
      <c r="AA27" s="115"/>
      <c r="AB27" s="115"/>
      <c r="AC27" s="115"/>
      <c r="AD27" s="115"/>
      <c r="AE27" s="118"/>
      <c r="AF27" s="118"/>
      <c r="AG27" s="115"/>
      <c r="AH27" s="115"/>
      <c r="AI27" s="111"/>
      <c r="AJ27" s="119">
        <v>25</v>
      </c>
      <c r="AK27" s="115">
        <f t="shared" si="30"/>
        <v>25</v>
      </c>
      <c r="AL27" s="115">
        <v>25</v>
      </c>
      <c r="AM27" s="116">
        <v>25</v>
      </c>
      <c r="AN27" s="114">
        <f t="shared" si="31"/>
        <v>0</v>
      </c>
      <c r="AO27" s="119">
        <f t="shared" si="50"/>
        <v>0</v>
      </c>
      <c r="AP27" s="115">
        <f t="shared" si="32"/>
        <v>0</v>
      </c>
      <c r="AQ27" s="115"/>
      <c r="AR27" s="115">
        <f t="shared" si="33"/>
        <v>0</v>
      </c>
      <c r="AS27" s="115">
        <f t="shared" si="34"/>
        <v>0</v>
      </c>
      <c r="AT27" s="116">
        <f t="shared" si="35"/>
        <v>0</v>
      </c>
      <c r="AU27" s="119"/>
      <c r="AV27" s="119"/>
      <c r="AW27" s="115">
        <f t="shared" si="37"/>
        <v>0</v>
      </c>
      <c r="AX27" s="115">
        <f t="shared" si="38"/>
        <v>0</v>
      </c>
      <c r="AY27" s="115">
        <f t="shared" si="39"/>
        <v>0</v>
      </c>
      <c r="AZ27" s="116">
        <f t="shared" si="40"/>
        <v>0</v>
      </c>
      <c r="BA27" s="119"/>
      <c r="BB27" s="115">
        <f t="shared" si="41"/>
        <v>0</v>
      </c>
      <c r="BC27" s="115">
        <f t="shared" si="42"/>
        <v>0</v>
      </c>
      <c r="BD27" s="115">
        <f t="shared" si="43"/>
        <v>0</v>
      </c>
      <c r="BE27" s="115">
        <f t="shared" si="44"/>
        <v>0</v>
      </c>
      <c r="BF27" s="119"/>
      <c r="BG27" s="115"/>
      <c r="BH27" s="115"/>
      <c r="BI27" s="115"/>
      <c r="BJ27" s="116"/>
      <c r="BK27" s="21"/>
    </row>
    <row r="28" spans="1:63" hidden="1" x14ac:dyDescent="0.25">
      <c r="A28" s="4" t="s">
        <v>13</v>
      </c>
      <c r="B28" s="113"/>
      <c r="C28" s="113">
        <f t="shared" si="13"/>
        <v>85529</v>
      </c>
      <c r="D28" s="113"/>
      <c r="E28" s="114"/>
      <c r="F28" s="115"/>
      <c r="G28" s="115"/>
      <c r="H28" s="115"/>
      <c r="I28" s="116"/>
      <c r="J28" s="114"/>
      <c r="K28" s="115">
        <v>20</v>
      </c>
      <c r="L28" s="115"/>
      <c r="M28" s="115"/>
      <c r="N28" s="118"/>
      <c r="O28" s="114"/>
      <c r="P28" s="115"/>
      <c r="Q28" s="115"/>
      <c r="R28" s="115"/>
      <c r="S28" s="116"/>
      <c r="T28" s="119"/>
      <c r="U28" s="119"/>
      <c r="V28" s="119"/>
      <c r="W28" s="119"/>
      <c r="X28" s="153"/>
      <c r="Y28" s="114"/>
      <c r="Z28" s="115"/>
      <c r="AA28" s="115"/>
      <c r="AB28" s="115"/>
      <c r="AC28" s="115"/>
      <c r="AD28" s="115"/>
      <c r="AE28" s="118"/>
      <c r="AF28" s="118"/>
      <c r="AG28" s="115"/>
      <c r="AH28" s="115"/>
      <c r="AI28" s="111"/>
      <c r="AJ28" s="119">
        <v>100</v>
      </c>
      <c r="AK28" s="115"/>
      <c r="AL28" s="115"/>
      <c r="AM28" s="116"/>
      <c r="AN28" s="114"/>
      <c r="AO28" s="119">
        <f t="shared" si="50"/>
        <v>0</v>
      </c>
      <c r="AP28" s="115">
        <f>$AD$16*AJ28%</f>
        <v>0</v>
      </c>
      <c r="AQ28" s="115"/>
      <c r="AR28" s="115"/>
      <c r="AS28" s="115"/>
      <c r="AT28" s="116"/>
      <c r="AU28" s="119"/>
      <c r="AV28" s="119"/>
      <c r="AW28" s="115">
        <f t="shared" si="37"/>
        <v>0</v>
      </c>
      <c r="AX28" s="115"/>
      <c r="AY28" s="115"/>
      <c r="AZ28" s="116"/>
      <c r="BA28" s="119"/>
      <c r="BB28" s="115"/>
      <c r="BC28" s="115"/>
      <c r="BD28" s="115"/>
      <c r="BE28" s="116"/>
      <c r="BF28" s="119"/>
      <c r="BG28" s="115"/>
      <c r="BH28" s="115"/>
      <c r="BI28" s="115"/>
      <c r="BJ28" s="116"/>
      <c r="BK28" s="21"/>
    </row>
    <row r="29" spans="1:63" hidden="1" x14ac:dyDescent="0.25">
      <c r="A29" s="4" t="s">
        <v>24</v>
      </c>
      <c r="B29" s="113"/>
      <c r="C29" s="113">
        <f t="shared" si="13"/>
        <v>85529</v>
      </c>
      <c r="D29" s="113"/>
      <c r="E29" s="114"/>
      <c r="F29" s="115"/>
      <c r="G29" s="115"/>
      <c r="H29" s="115"/>
      <c r="I29" s="116"/>
      <c r="J29" s="114"/>
      <c r="K29" s="115">
        <v>20</v>
      </c>
      <c r="L29" s="115"/>
      <c r="M29" s="115"/>
      <c r="N29" s="118"/>
      <c r="O29" s="114"/>
      <c r="P29" s="115"/>
      <c r="Q29" s="115"/>
      <c r="R29" s="115"/>
      <c r="S29" s="116"/>
      <c r="T29" s="119"/>
      <c r="U29" s="119"/>
      <c r="V29" s="119"/>
      <c r="W29" s="119"/>
      <c r="X29" s="153"/>
      <c r="Y29" s="114"/>
      <c r="Z29" s="115"/>
      <c r="AA29" s="115"/>
      <c r="AB29" s="115"/>
      <c r="AC29" s="115"/>
      <c r="AD29" s="115"/>
      <c r="AE29" s="118"/>
      <c r="AF29" s="118"/>
      <c r="AG29" s="115"/>
      <c r="AH29" s="115"/>
      <c r="AI29" s="111"/>
      <c r="AJ29" s="119">
        <v>100</v>
      </c>
      <c r="AK29" s="115"/>
      <c r="AL29" s="115"/>
      <c r="AM29" s="116"/>
      <c r="AN29" s="114"/>
      <c r="AO29" s="119">
        <f t="shared" si="50"/>
        <v>0</v>
      </c>
      <c r="AP29" s="115">
        <f>$AD$16*AJ29%</f>
        <v>0</v>
      </c>
      <c r="AQ29" s="115"/>
      <c r="AR29" s="115"/>
      <c r="AS29" s="115"/>
      <c r="AT29" s="116"/>
      <c r="AU29" s="119"/>
      <c r="AV29" s="119"/>
      <c r="AW29" s="115">
        <f>$AE$16*AJ29%</f>
        <v>0</v>
      </c>
      <c r="AX29" s="115"/>
      <c r="AY29" s="115"/>
      <c r="AZ29" s="116"/>
      <c r="BA29" s="119"/>
      <c r="BB29" s="115"/>
      <c r="BC29" s="115"/>
      <c r="BD29" s="115"/>
      <c r="BE29" s="116"/>
      <c r="BF29" s="119"/>
      <c r="BG29" s="115"/>
      <c r="BH29" s="115"/>
      <c r="BI29" s="115"/>
      <c r="BJ29" s="116"/>
      <c r="BK29" s="21"/>
    </row>
    <row r="30" spans="1:63" hidden="1" x14ac:dyDescent="0.25">
      <c r="A30" s="4" t="s">
        <v>28</v>
      </c>
      <c r="B30" s="113"/>
      <c r="C30" s="113">
        <f t="shared" si="13"/>
        <v>85529</v>
      </c>
      <c r="D30" s="113"/>
      <c r="E30" s="114"/>
      <c r="F30" s="115"/>
      <c r="G30" s="115"/>
      <c r="H30" s="115"/>
      <c r="I30" s="116"/>
      <c r="J30" s="114"/>
      <c r="K30" s="115"/>
      <c r="L30" s="115"/>
      <c r="M30" s="115"/>
      <c r="N30" s="118"/>
      <c r="O30" s="114"/>
      <c r="P30" s="115"/>
      <c r="Q30" s="115"/>
      <c r="R30" s="115"/>
      <c r="S30" s="116"/>
      <c r="T30" s="119"/>
      <c r="U30" s="119"/>
      <c r="V30" s="119"/>
      <c r="W30" s="119"/>
      <c r="X30" s="153"/>
      <c r="Y30" s="114"/>
      <c r="Z30" s="115"/>
      <c r="AA30" s="115"/>
      <c r="AB30" s="115"/>
      <c r="AC30" s="115"/>
      <c r="AD30" s="115"/>
      <c r="AE30" s="118"/>
      <c r="AF30" s="118"/>
      <c r="AG30" s="115"/>
      <c r="AH30" s="115"/>
      <c r="AI30" s="111"/>
      <c r="AJ30" s="119"/>
      <c r="AK30" s="115"/>
      <c r="AL30" s="115"/>
      <c r="AM30" s="116"/>
      <c r="AN30" s="114"/>
      <c r="AO30" s="119">
        <f t="shared" si="50"/>
        <v>0</v>
      </c>
      <c r="AP30" s="115">
        <f>$AD$16*AJ30%</f>
        <v>0</v>
      </c>
      <c r="AQ30" s="115"/>
      <c r="AR30" s="115"/>
      <c r="AS30" s="115"/>
      <c r="AT30" s="116"/>
      <c r="AU30" s="119"/>
      <c r="AV30" s="119"/>
      <c r="AW30" s="115">
        <f>$AE$16*AJ30%</f>
        <v>0</v>
      </c>
      <c r="AX30" s="115"/>
      <c r="AY30" s="115"/>
      <c r="AZ30" s="116"/>
      <c r="BA30" s="119"/>
      <c r="BB30" s="115"/>
      <c r="BC30" s="115"/>
      <c r="BD30" s="115"/>
      <c r="BE30" s="116"/>
      <c r="BF30" s="119"/>
      <c r="BG30" s="115"/>
      <c r="BH30" s="115"/>
      <c r="BI30" s="115"/>
      <c r="BJ30" s="116"/>
      <c r="BK30" s="21"/>
    </row>
    <row r="31" spans="1:63" hidden="1" x14ac:dyDescent="0.25">
      <c r="A31" s="8" t="s">
        <v>21</v>
      </c>
      <c r="B31" s="113"/>
      <c r="C31" s="113">
        <f t="shared" si="13"/>
        <v>85529</v>
      </c>
      <c r="D31" s="113"/>
      <c r="E31" s="114"/>
      <c r="F31" s="115"/>
      <c r="G31" s="115"/>
      <c r="H31" s="115"/>
      <c r="I31" s="116"/>
      <c r="J31" s="114"/>
      <c r="K31" s="115">
        <v>20</v>
      </c>
      <c r="L31" s="115"/>
      <c r="M31" s="115"/>
      <c r="N31" s="118"/>
      <c r="O31" s="114"/>
      <c r="P31" s="115"/>
      <c r="Q31" s="115"/>
      <c r="R31" s="115"/>
      <c r="S31" s="116"/>
      <c r="T31" s="119"/>
      <c r="U31" s="119"/>
      <c r="V31" s="119"/>
      <c r="W31" s="119"/>
      <c r="X31" s="153"/>
      <c r="Y31" s="114"/>
      <c r="Z31" s="115"/>
      <c r="AA31" s="115"/>
      <c r="AB31" s="115"/>
      <c r="AC31" s="115"/>
      <c r="AD31" s="115"/>
      <c r="AE31" s="118"/>
      <c r="AF31" s="118"/>
      <c r="AG31" s="115"/>
      <c r="AH31" s="115"/>
      <c r="AI31" s="111"/>
      <c r="AJ31" s="119">
        <v>100</v>
      </c>
      <c r="AK31" s="115"/>
      <c r="AL31" s="115"/>
      <c r="AM31" s="116"/>
      <c r="AN31" s="114"/>
      <c r="AO31" s="119">
        <f t="shared" si="50"/>
        <v>0</v>
      </c>
      <c r="AP31" s="115"/>
      <c r="AQ31" s="115"/>
      <c r="AR31" s="115"/>
      <c r="AS31" s="115"/>
      <c r="AT31" s="116"/>
      <c r="AU31" s="119"/>
      <c r="AV31" s="119"/>
      <c r="AW31" s="115"/>
      <c r="AX31" s="115"/>
      <c r="AY31" s="115"/>
      <c r="AZ31" s="116"/>
      <c r="BA31" s="119"/>
      <c r="BB31" s="115"/>
      <c r="BC31" s="115"/>
      <c r="BD31" s="115"/>
      <c r="BE31" s="116"/>
      <c r="BF31" s="119"/>
      <c r="BG31" s="115"/>
      <c r="BH31" s="115"/>
      <c r="BI31" s="115"/>
      <c r="BJ31" s="116"/>
      <c r="BK31" s="21"/>
    </row>
    <row r="32" spans="1:63" hidden="1" x14ac:dyDescent="0.25">
      <c r="A32" s="8" t="s">
        <v>26</v>
      </c>
      <c r="B32" s="113"/>
      <c r="C32" s="113">
        <f t="shared" si="13"/>
        <v>85529</v>
      </c>
      <c r="D32" s="113"/>
      <c r="E32" s="114"/>
      <c r="F32" s="115"/>
      <c r="G32" s="115"/>
      <c r="H32" s="115"/>
      <c r="I32" s="116"/>
      <c r="J32" s="114"/>
      <c r="K32" s="115">
        <v>20</v>
      </c>
      <c r="L32" s="115"/>
      <c r="M32" s="115"/>
      <c r="N32" s="118"/>
      <c r="O32" s="114"/>
      <c r="P32" s="115"/>
      <c r="Q32" s="115"/>
      <c r="R32" s="115"/>
      <c r="S32" s="116"/>
      <c r="T32" s="119"/>
      <c r="U32" s="119"/>
      <c r="V32" s="119"/>
      <c r="W32" s="119"/>
      <c r="X32" s="153"/>
      <c r="Y32" s="114"/>
      <c r="Z32" s="115"/>
      <c r="AA32" s="115"/>
      <c r="AB32" s="115"/>
      <c r="AC32" s="115"/>
      <c r="AD32" s="115"/>
      <c r="AE32" s="118"/>
      <c r="AF32" s="118"/>
      <c r="AG32" s="115"/>
      <c r="AH32" s="115"/>
      <c r="AI32" s="111"/>
      <c r="AJ32" s="119">
        <v>100</v>
      </c>
      <c r="AK32" s="115"/>
      <c r="AL32" s="115"/>
      <c r="AM32" s="116"/>
      <c r="AN32" s="114"/>
      <c r="AO32" s="119">
        <f t="shared" si="50"/>
        <v>0</v>
      </c>
      <c r="AP32" s="115"/>
      <c r="AQ32" s="115"/>
      <c r="AR32" s="115"/>
      <c r="AS32" s="115"/>
      <c r="AT32" s="116"/>
      <c r="AU32" s="119"/>
      <c r="AV32" s="119"/>
      <c r="AW32" s="115"/>
      <c r="AX32" s="115"/>
      <c r="AY32" s="115"/>
      <c r="AZ32" s="116"/>
      <c r="BA32" s="119"/>
      <c r="BB32" s="115"/>
      <c r="BC32" s="115"/>
      <c r="BD32" s="115"/>
      <c r="BE32" s="116"/>
      <c r="BF32" s="119"/>
      <c r="BG32" s="115"/>
      <c r="BH32" s="115"/>
      <c r="BI32" s="115"/>
      <c r="BJ32" s="116"/>
      <c r="BK32" s="21"/>
    </row>
    <row r="33" spans="1:63" hidden="1" x14ac:dyDescent="0.25">
      <c r="A33" s="4" t="s">
        <v>8</v>
      </c>
      <c r="B33" s="113"/>
      <c r="C33" s="113">
        <f t="shared" si="13"/>
        <v>85529</v>
      </c>
      <c r="D33" s="113"/>
      <c r="E33" s="114"/>
      <c r="F33" s="115"/>
      <c r="G33" s="115"/>
      <c r="H33" s="115"/>
      <c r="I33" s="116"/>
      <c r="J33" s="114"/>
      <c r="K33" s="115">
        <v>20</v>
      </c>
      <c r="L33" s="115"/>
      <c r="M33" s="115"/>
      <c r="N33" s="118"/>
      <c r="O33" s="114"/>
      <c r="P33" s="115"/>
      <c r="Q33" s="115"/>
      <c r="R33" s="115"/>
      <c r="S33" s="116"/>
      <c r="T33" s="119"/>
      <c r="U33" s="119"/>
      <c r="V33" s="119"/>
      <c r="W33" s="119"/>
      <c r="X33" s="153"/>
      <c r="Y33" s="114"/>
      <c r="Z33" s="115"/>
      <c r="AA33" s="115"/>
      <c r="AB33" s="115"/>
      <c r="AC33" s="115"/>
      <c r="AD33" s="115"/>
      <c r="AE33" s="118"/>
      <c r="AF33" s="118"/>
      <c r="AG33" s="115"/>
      <c r="AH33" s="115"/>
      <c r="AI33" s="111"/>
      <c r="AJ33" s="119">
        <v>100</v>
      </c>
      <c r="AK33" s="115"/>
      <c r="AL33" s="115"/>
      <c r="AM33" s="116"/>
      <c r="AN33" s="114"/>
      <c r="AO33" s="119">
        <f t="shared" si="50"/>
        <v>0</v>
      </c>
      <c r="AP33" s="115"/>
      <c r="AQ33" s="115"/>
      <c r="AR33" s="115"/>
      <c r="AS33" s="115"/>
      <c r="AT33" s="116"/>
      <c r="AU33" s="119"/>
      <c r="AV33" s="119"/>
      <c r="AW33" s="115"/>
      <c r="AX33" s="115"/>
      <c r="AY33" s="115"/>
      <c r="AZ33" s="116"/>
      <c r="BA33" s="119"/>
      <c r="BB33" s="115"/>
      <c r="BC33" s="115"/>
      <c r="BD33" s="115"/>
      <c r="BE33" s="116"/>
      <c r="BF33" s="119"/>
      <c r="BG33" s="115"/>
      <c r="BH33" s="115"/>
      <c r="BI33" s="115"/>
      <c r="BJ33" s="116"/>
      <c r="BK33" s="21"/>
    </row>
    <row r="34" spans="1:63" ht="0.75" customHeight="1" thickBot="1" x14ac:dyDescent="0.3">
      <c r="A34" s="12" t="s">
        <v>9</v>
      </c>
      <c r="B34" s="120"/>
      <c r="C34" s="120">
        <f t="shared" si="13"/>
        <v>85529</v>
      </c>
      <c r="D34" s="120"/>
      <c r="E34" s="121"/>
      <c r="F34" s="122"/>
      <c r="G34" s="122"/>
      <c r="H34" s="122"/>
      <c r="I34" s="123"/>
      <c r="J34" s="114"/>
      <c r="K34" s="122">
        <v>20</v>
      </c>
      <c r="L34" s="122"/>
      <c r="M34" s="122"/>
      <c r="N34" s="124"/>
      <c r="O34" s="121"/>
      <c r="P34" s="122"/>
      <c r="Q34" s="122"/>
      <c r="R34" s="122"/>
      <c r="S34" s="123"/>
      <c r="T34" s="126"/>
      <c r="U34" s="126"/>
      <c r="V34" s="126"/>
      <c r="W34" s="126"/>
      <c r="X34" s="192"/>
      <c r="Y34" s="121"/>
      <c r="Z34" s="122"/>
      <c r="AA34" s="122"/>
      <c r="AB34" s="122"/>
      <c r="AC34" s="122"/>
      <c r="AD34" s="122"/>
      <c r="AE34" s="124"/>
      <c r="AF34" s="124"/>
      <c r="AG34" s="122"/>
      <c r="AH34" s="122"/>
      <c r="AI34" s="125"/>
      <c r="AJ34" s="126">
        <v>100</v>
      </c>
      <c r="AK34" s="122"/>
      <c r="AL34" s="122"/>
      <c r="AM34" s="123"/>
      <c r="AN34" s="121"/>
      <c r="AO34" s="119">
        <f t="shared" si="50"/>
        <v>0</v>
      </c>
      <c r="AP34" s="122"/>
      <c r="AQ34" s="122"/>
      <c r="AR34" s="122"/>
      <c r="AS34" s="122"/>
      <c r="AT34" s="123"/>
      <c r="AU34" s="126"/>
      <c r="AV34" s="126"/>
      <c r="AW34" s="122"/>
      <c r="AX34" s="122"/>
      <c r="AY34" s="122"/>
      <c r="AZ34" s="123"/>
      <c r="BA34" s="126"/>
      <c r="BB34" s="122"/>
      <c r="BC34" s="122"/>
      <c r="BD34" s="122"/>
      <c r="BE34" s="123"/>
      <c r="BF34" s="126"/>
      <c r="BG34" s="122"/>
      <c r="BH34" s="122"/>
      <c r="BI34" s="122"/>
      <c r="BJ34" s="123"/>
      <c r="BK34" s="21"/>
    </row>
    <row r="35" spans="1:63" ht="15.75" thickBot="1" x14ac:dyDescent="0.3">
      <c r="A35" s="66" t="s">
        <v>22</v>
      </c>
      <c r="B35" s="184">
        <f>B16+B26</f>
        <v>15.75</v>
      </c>
      <c r="C35" s="127">
        <f t="shared" si="13"/>
        <v>85529</v>
      </c>
      <c r="D35" s="127">
        <f>D16+D26</f>
        <v>1347081.75</v>
      </c>
      <c r="E35" s="128"/>
      <c r="F35" s="129"/>
      <c r="G35" s="129"/>
      <c r="H35" s="129"/>
      <c r="I35" s="130"/>
      <c r="J35" s="128"/>
      <c r="K35" s="129"/>
      <c r="L35" s="129"/>
      <c r="M35" s="129"/>
      <c r="N35" s="131"/>
      <c r="O35" s="128"/>
      <c r="P35" s="129"/>
      <c r="Q35" s="129"/>
      <c r="R35" s="129"/>
      <c r="S35" s="130"/>
      <c r="T35" s="132"/>
      <c r="U35" s="129"/>
      <c r="V35" s="129"/>
      <c r="W35" s="130"/>
      <c r="X35" s="154"/>
      <c r="Y35" s="128">
        <f>Y16+Y26</f>
        <v>64430.573874678892</v>
      </c>
      <c r="Z35" s="129"/>
      <c r="AA35" s="129"/>
      <c r="AB35" s="129"/>
      <c r="AC35" s="129"/>
      <c r="AD35" s="129"/>
      <c r="AE35" s="131"/>
      <c r="AF35" s="154"/>
      <c r="AG35" s="127"/>
      <c r="AH35" s="127"/>
      <c r="AI35" s="127">
        <f>AI16+AI26</f>
        <v>275.34433279777301</v>
      </c>
      <c r="AJ35" s="132"/>
      <c r="AK35" s="129"/>
      <c r="AL35" s="129"/>
      <c r="AM35" s="130"/>
      <c r="AN35" s="128"/>
      <c r="AO35" s="132"/>
      <c r="AP35" s="129"/>
      <c r="AQ35" s="129"/>
      <c r="AR35" s="129"/>
      <c r="AS35" s="129"/>
      <c r="AT35" s="130"/>
      <c r="AU35" s="132"/>
      <c r="AV35" s="132"/>
      <c r="AW35" s="129"/>
      <c r="AX35" s="129"/>
      <c r="AY35" s="129"/>
      <c r="AZ35" s="130"/>
      <c r="BA35" s="132"/>
      <c r="BB35" s="129"/>
      <c r="BC35" s="129"/>
      <c r="BD35" s="129"/>
      <c r="BE35" s="130"/>
      <c r="BF35" s="132"/>
      <c r="BG35" s="129"/>
      <c r="BH35" s="129"/>
      <c r="BI35" s="129"/>
      <c r="BJ35" s="130"/>
      <c r="BK35" s="21"/>
    </row>
    <row r="36" spans="1:63" x14ac:dyDescent="0.25">
      <c r="A36" s="185"/>
      <c r="B36" s="186"/>
      <c r="C36" s="187"/>
      <c r="D36" s="187"/>
      <c r="E36" s="187"/>
      <c r="F36" s="187"/>
      <c r="G36" s="187"/>
      <c r="H36" s="187"/>
      <c r="I36" s="187"/>
      <c r="J36" s="187"/>
      <c r="K36" s="187"/>
      <c r="L36" s="187"/>
      <c r="M36" s="187"/>
      <c r="N36" s="187"/>
      <c r="O36" s="187"/>
      <c r="P36" s="187"/>
      <c r="Q36" s="187"/>
      <c r="R36" s="187"/>
      <c r="S36" s="187"/>
      <c r="T36" s="187"/>
      <c r="U36" s="187"/>
      <c r="V36" s="187"/>
      <c r="W36" s="187"/>
      <c r="X36" s="187"/>
      <c r="Y36" s="187"/>
      <c r="Z36" s="187"/>
      <c r="AA36" s="187"/>
      <c r="AB36" s="187"/>
      <c r="AC36" s="187"/>
      <c r="AD36" s="187"/>
      <c r="AE36" s="187"/>
      <c r="AF36" s="187"/>
      <c r="AG36" s="187"/>
      <c r="AH36" s="187"/>
      <c r="AI36" s="187"/>
      <c r="AJ36" s="187"/>
      <c r="AK36" s="187"/>
      <c r="AL36" s="187"/>
      <c r="AM36" s="187"/>
      <c r="AN36" s="187"/>
      <c r="AO36" s="187"/>
      <c r="AP36" s="187"/>
      <c r="AQ36" s="187"/>
      <c r="AR36" s="187"/>
      <c r="AS36" s="187"/>
      <c r="AT36" s="187"/>
      <c r="AU36" s="187"/>
      <c r="AV36" s="187"/>
      <c r="AW36" s="187"/>
      <c r="AX36" s="187"/>
      <c r="AY36" s="187"/>
      <c r="AZ36" s="187"/>
      <c r="BA36" s="187"/>
      <c r="BB36" s="187"/>
      <c r="BC36" s="187"/>
      <c r="BD36" s="187"/>
      <c r="BE36" s="187"/>
      <c r="BF36" s="187"/>
      <c r="BG36" s="187"/>
      <c r="BH36" s="187"/>
      <c r="BI36" s="187"/>
      <c r="BJ36" s="187"/>
      <c r="BK36" s="21"/>
    </row>
    <row r="37" spans="1:63" x14ac:dyDescent="0.25">
      <c r="A37" s="185"/>
      <c r="B37" s="186"/>
      <c r="C37" s="187"/>
      <c r="D37" s="187"/>
      <c r="E37" s="187"/>
      <c r="F37" s="187"/>
      <c r="G37" s="187"/>
      <c r="H37" s="187"/>
      <c r="I37" s="187"/>
      <c r="J37" s="187"/>
      <c r="K37" s="187"/>
      <c r="L37" s="187"/>
      <c r="M37" s="187"/>
      <c r="N37" s="187"/>
      <c r="O37" s="187"/>
      <c r="P37" s="187"/>
      <c r="Q37" s="187"/>
      <c r="R37" s="187"/>
      <c r="S37" s="187"/>
      <c r="T37" s="187"/>
      <c r="U37" s="187"/>
      <c r="V37" s="187"/>
      <c r="W37" s="187"/>
      <c r="X37" s="187"/>
      <c r="Y37" s="187"/>
      <c r="Z37" s="187"/>
      <c r="AA37" s="187"/>
      <c r="AB37" s="187"/>
      <c r="AC37" s="187"/>
      <c r="AD37" s="187"/>
      <c r="AE37" s="187"/>
      <c r="AF37" s="187"/>
      <c r="AG37" s="187"/>
      <c r="AH37" s="187"/>
      <c r="AI37" s="187"/>
      <c r="AJ37" s="187"/>
      <c r="AK37" s="187"/>
      <c r="AL37" s="187"/>
      <c r="AM37" s="187"/>
      <c r="AN37" s="187"/>
      <c r="AO37" s="187"/>
      <c r="AP37" s="187"/>
      <c r="AQ37" s="187"/>
      <c r="AR37" s="187"/>
      <c r="AS37" s="187"/>
      <c r="AT37" s="187"/>
      <c r="AU37" s="187"/>
      <c r="AV37" s="187"/>
      <c r="AW37" s="187"/>
      <c r="AX37" s="187"/>
      <c r="AY37" s="187"/>
      <c r="AZ37" s="187"/>
      <c r="BA37" s="187"/>
      <c r="BB37" s="187"/>
      <c r="BC37" s="187"/>
      <c r="BD37" s="187"/>
      <c r="BE37" s="187"/>
      <c r="BF37" s="187"/>
      <c r="BG37" s="187"/>
      <c r="BH37" s="187"/>
      <c r="BI37" s="187"/>
      <c r="BJ37" s="187"/>
      <c r="BK37" s="21"/>
    </row>
    <row r="38" spans="1:63" ht="15" customHeight="1" x14ac:dyDescent="0.25">
      <c r="A38" s="185"/>
      <c r="B38" s="186"/>
      <c r="C38" s="187"/>
      <c r="D38" s="187"/>
      <c r="E38" s="187"/>
      <c r="F38" s="187"/>
      <c r="G38" s="187"/>
      <c r="H38" s="187"/>
      <c r="I38" s="583" t="s">
        <v>15</v>
      </c>
      <c r="J38" s="583"/>
      <c r="K38" s="583"/>
      <c r="L38" s="583"/>
      <c r="M38" s="583"/>
      <c r="N38" s="583"/>
      <c r="O38" s="583"/>
      <c r="P38" s="583"/>
      <c r="Q38" s="187"/>
      <c r="R38" s="187"/>
      <c r="S38" s="187"/>
      <c r="T38" s="187"/>
      <c r="U38" s="187"/>
      <c r="V38" s="187"/>
      <c r="W38" s="187"/>
      <c r="X38" s="187"/>
      <c r="Y38" s="187"/>
      <c r="Z38" s="187"/>
      <c r="AA38" s="187"/>
      <c r="AB38" s="187"/>
      <c r="AC38" s="187"/>
      <c r="AD38" s="187"/>
      <c r="AE38" s="187"/>
      <c r="AF38" s="187"/>
      <c r="AG38" s="187"/>
      <c r="AH38" s="187"/>
      <c r="AI38" s="187"/>
      <c r="AJ38" s="187"/>
      <c r="AK38" s="187"/>
      <c r="AL38" s="187"/>
      <c r="AM38" s="187"/>
      <c r="AN38" s="187"/>
      <c r="AO38" s="187"/>
      <c r="AP38" s="187"/>
      <c r="AQ38" s="187"/>
      <c r="AR38" s="187"/>
      <c r="AS38" s="187"/>
      <c r="AT38" s="187"/>
      <c r="AU38" s="187"/>
      <c r="AV38" s="187"/>
      <c r="AW38" s="187"/>
      <c r="AX38" s="187"/>
      <c r="AY38" s="187"/>
      <c r="AZ38" s="187"/>
      <c r="BA38" s="187"/>
      <c r="BB38" s="187"/>
      <c r="BC38" s="187"/>
      <c r="BD38" s="187"/>
      <c r="BE38" s="187"/>
      <c r="BF38" s="187"/>
      <c r="BG38" s="187"/>
      <c r="BH38" s="187"/>
      <c r="BI38" s="187"/>
      <c r="BJ38" s="187"/>
      <c r="BK38" s="21"/>
    </row>
    <row r="39" spans="1:63" ht="15" customHeight="1" thickBot="1" x14ac:dyDescent="0.3">
      <c r="A39" s="185"/>
      <c r="B39" s="186"/>
      <c r="C39" s="187"/>
      <c r="D39" s="187"/>
      <c r="E39" s="187"/>
      <c r="F39" s="187"/>
      <c r="G39" s="187"/>
      <c r="H39" s="187"/>
      <c r="I39" s="584"/>
      <c r="J39" s="584"/>
      <c r="K39" s="584"/>
      <c r="L39" s="584"/>
      <c r="M39" s="584"/>
      <c r="N39" s="584"/>
      <c r="O39" s="584"/>
      <c r="P39" s="584"/>
      <c r="Q39" s="187"/>
      <c r="R39" s="187"/>
      <c r="S39" s="187"/>
      <c r="T39" s="187"/>
      <c r="U39" s="187"/>
      <c r="V39" s="187"/>
      <c r="W39" s="187"/>
      <c r="X39" s="187"/>
      <c r="Y39" s="187"/>
      <c r="Z39" s="187"/>
      <c r="AA39" s="187"/>
      <c r="AB39" s="187"/>
      <c r="AC39" s="187"/>
      <c r="AD39" s="187"/>
      <c r="AE39" s="187"/>
      <c r="AF39" s="187"/>
      <c r="AG39" s="187"/>
      <c r="AH39" s="187"/>
      <c r="AI39" s="187"/>
      <c r="AJ39" s="187"/>
      <c r="AK39" s="187"/>
      <c r="AL39" s="187"/>
      <c r="AM39" s="187"/>
      <c r="AN39" s="187"/>
      <c r="AO39" s="187"/>
      <c r="AP39" s="187"/>
      <c r="AQ39" s="187"/>
      <c r="AR39" s="187"/>
      <c r="AS39" s="187"/>
      <c r="AT39" s="187"/>
      <c r="AU39" s="187"/>
      <c r="AV39" s="187"/>
      <c r="AW39" s="187"/>
      <c r="AX39" s="187"/>
      <c r="AY39" s="187"/>
      <c r="AZ39" s="187"/>
      <c r="BA39" s="187"/>
      <c r="BB39" s="187"/>
      <c r="BC39" s="187"/>
      <c r="BD39" s="187"/>
      <c r="BE39" s="187"/>
      <c r="BF39" s="187"/>
      <c r="BG39" s="187"/>
      <c r="BH39" s="187"/>
      <c r="BI39" s="187"/>
      <c r="BJ39" s="187"/>
      <c r="BK39" s="21"/>
    </row>
    <row r="40" spans="1:63" x14ac:dyDescent="0.25">
      <c r="A40" s="554" t="s">
        <v>53</v>
      </c>
      <c r="B40" s="527" t="s">
        <v>10</v>
      </c>
      <c r="C40" s="527" t="s">
        <v>54</v>
      </c>
      <c r="D40" s="527" t="s">
        <v>55</v>
      </c>
      <c r="E40" s="530" t="s">
        <v>57</v>
      </c>
      <c r="F40" s="531"/>
      <c r="G40" s="531"/>
      <c r="H40" s="531"/>
      <c r="I40" s="532"/>
      <c r="J40" s="530" t="s">
        <v>59</v>
      </c>
      <c r="K40" s="531"/>
      <c r="L40" s="531"/>
      <c r="M40" s="531"/>
      <c r="N40" s="531"/>
      <c r="O40" s="530" t="s">
        <v>77</v>
      </c>
      <c r="P40" s="531"/>
      <c r="Q40" s="531"/>
      <c r="R40" s="531"/>
      <c r="S40" s="532"/>
      <c r="T40" s="530" t="s">
        <v>78</v>
      </c>
      <c r="U40" s="531"/>
      <c r="V40" s="531"/>
      <c r="W40" s="531"/>
      <c r="X40" s="532"/>
      <c r="Y40" s="542" t="s">
        <v>58</v>
      </c>
      <c r="Z40" s="543"/>
      <c r="AA40" s="543"/>
      <c r="AB40" s="543"/>
      <c r="AC40" s="543"/>
      <c r="AD40" s="543"/>
      <c r="AE40" s="543"/>
      <c r="AF40" s="543"/>
      <c r="AG40" s="543"/>
      <c r="AH40" s="543"/>
      <c r="AI40" s="544"/>
      <c r="AJ40" s="542" t="s">
        <v>60</v>
      </c>
      <c r="AK40" s="543"/>
      <c r="AL40" s="543"/>
      <c r="AM40" s="544"/>
      <c r="AN40" s="530" t="s">
        <v>64</v>
      </c>
      <c r="AO40" s="531"/>
      <c r="AP40" s="531"/>
      <c r="AQ40" s="531"/>
      <c r="AR40" s="531"/>
      <c r="AS40" s="531"/>
      <c r="AT40" s="532"/>
      <c r="AU40" s="530" t="s">
        <v>65</v>
      </c>
      <c r="AV40" s="531"/>
      <c r="AW40" s="531"/>
      <c r="AX40" s="531"/>
      <c r="AY40" s="531"/>
      <c r="AZ40" s="532"/>
      <c r="BA40" s="530" t="s">
        <v>68</v>
      </c>
      <c r="BB40" s="531"/>
      <c r="BC40" s="531"/>
      <c r="BD40" s="531"/>
      <c r="BE40" s="532"/>
      <c r="BF40" s="530" t="s">
        <v>69</v>
      </c>
      <c r="BG40" s="531"/>
      <c r="BH40" s="531"/>
      <c r="BI40" s="531"/>
      <c r="BJ40" s="532"/>
      <c r="BK40" s="21"/>
    </row>
    <row r="41" spans="1:63" ht="15" customHeight="1" x14ac:dyDescent="0.25">
      <c r="A41" s="555"/>
      <c r="B41" s="528"/>
      <c r="C41" s="528"/>
      <c r="D41" s="528"/>
      <c r="E41" s="533"/>
      <c r="F41" s="534"/>
      <c r="G41" s="534"/>
      <c r="H41" s="534"/>
      <c r="I41" s="535"/>
      <c r="J41" s="533"/>
      <c r="K41" s="534"/>
      <c r="L41" s="534"/>
      <c r="M41" s="534"/>
      <c r="N41" s="534"/>
      <c r="O41" s="533"/>
      <c r="P41" s="534"/>
      <c r="Q41" s="534"/>
      <c r="R41" s="534"/>
      <c r="S41" s="535"/>
      <c r="T41" s="533"/>
      <c r="U41" s="534"/>
      <c r="V41" s="534"/>
      <c r="W41" s="534"/>
      <c r="X41" s="535"/>
      <c r="Y41" s="545"/>
      <c r="Z41" s="546"/>
      <c r="AA41" s="546"/>
      <c r="AB41" s="546"/>
      <c r="AC41" s="546"/>
      <c r="AD41" s="546"/>
      <c r="AE41" s="546"/>
      <c r="AF41" s="546"/>
      <c r="AG41" s="546"/>
      <c r="AH41" s="546"/>
      <c r="AI41" s="547"/>
      <c r="AJ41" s="545"/>
      <c r="AK41" s="546"/>
      <c r="AL41" s="546"/>
      <c r="AM41" s="547"/>
      <c r="AN41" s="533"/>
      <c r="AO41" s="534"/>
      <c r="AP41" s="534"/>
      <c r="AQ41" s="534"/>
      <c r="AR41" s="534"/>
      <c r="AS41" s="534"/>
      <c r="AT41" s="535"/>
      <c r="AU41" s="533"/>
      <c r="AV41" s="534"/>
      <c r="AW41" s="534"/>
      <c r="AX41" s="534"/>
      <c r="AY41" s="534"/>
      <c r="AZ41" s="535"/>
      <c r="BA41" s="533"/>
      <c r="BB41" s="534"/>
      <c r="BC41" s="534"/>
      <c r="BD41" s="534"/>
      <c r="BE41" s="535"/>
      <c r="BF41" s="533"/>
      <c r="BG41" s="534"/>
      <c r="BH41" s="534"/>
      <c r="BI41" s="534"/>
      <c r="BJ41" s="535"/>
      <c r="BK41" s="21"/>
    </row>
    <row r="42" spans="1:63" ht="15" customHeight="1" thickBot="1" x14ac:dyDescent="0.3">
      <c r="A42" s="555"/>
      <c r="B42" s="528"/>
      <c r="C42" s="528"/>
      <c r="D42" s="528"/>
      <c r="E42" s="536"/>
      <c r="F42" s="537"/>
      <c r="G42" s="537"/>
      <c r="H42" s="537"/>
      <c r="I42" s="538"/>
      <c r="J42" s="536"/>
      <c r="K42" s="537"/>
      <c r="L42" s="537"/>
      <c r="M42" s="537"/>
      <c r="N42" s="537"/>
      <c r="O42" s="536"/>
      <c r="P42" s="537"/>
      <c r="Q42" s="537"/>
      <c r="R42" s="537"/>
      <c r="S42" s="538"/>
      <c r="T42" s="536"/>
      <c r="U42" s="537"/>
      <c r="V42" s="537"/>
      <c r="W42" s="537"/>
      <c r="X42" s="538"/>
      <c r="Y42" s="548"/>
      <c r="Z42" s="549"/>
      <c r="AA42" s="549"/>
      <c r="AB42" s="549"/>
      <c r="AC42" s="549"/>
      <c r="AD42" s="549"/>
      <c r="AE42" s="549"/>
      <c r="AF42" s="549"/>
      <c r="AG42" s="549"/>
      <c r="AH42" s="549"/>
      <c r="AI42" s="550"/>
      <c r="AJ42" s="548"/>
      <c r="AK42" s="549"/>
      <c r="AL42" s="549"/>
      <c r="AM42" s="550"/>
      <c r="AN42" s="536"/>
      <c r="AO42" s="537"/>
      <c r="AP42" s="537"/>
      <c r="AQ42" s="537"/>
      <c r="AR42" s="537"/>
      <c r="AS42" s="537"/>
      <c r="AT42" s="538"/>
      <c r="AU42" s="536"/>
      <c r="AV42" s="537"/>
      <c r="AW42" s="537"/>
      <c r="AX42" s="537"/>
      <c r="AY42" s="537"/>
      <c r="AZ42" s="538"/>
      <c r="BA42" s="536"/>
      <c r="BB42" s="537"/>
      <c r="BC42" s="537"/>
      <c r="BD42" s="537"/>
      <c r="BE42" s="538"/>
      <c r="BF42" s="536"/>
      <c r="BG42" s="537"/>
      <c r="BH42" s="537"/>
      <c r="BI42" s="537"/>
      <c r="BJ42" s="538"/>
      <c r="BK42" s="21"/>
    </row>
    <row r="43" spans="1:63" x14ac:dyDescent="0.25">
      <c r="A43" s="555"/>
      <c r="B43" s="528"/>
      <c r="C43" s="528"/>
      <c r="D43" s="528"/>
      <c r="E43" s="554" t="s">
        <v>29</v>
      </c>
      <c r="F43" s="539" t="s">
        <v>43</v>
      </c>
      <c r="G43" s="539" t="s">
        <v>44</v>
      </c>
      <c r="H43" s="539" t="s">
        <v>45</v>
      </c>
      <c r="I43" s="539" t="s">
        <v>46</v>
      </c>
      <c r="J43" s="554" t="s">
        <v>29</v>
      </c>
      <c r="K43" s="539" t="s">
        <v>43</v>
      </c>
      <c r="L43" s="539" t="s">
        <v>71</v>
      </c>
      <c r="M43" s="539" t="s">
        <v>45</v>
      </c>
      <c r="N43" s="580" t="s">
        <v>46</v>
      </c>
      <c r="O43" s="564" t="s">
        <v>40</v>
      </c>
      <c r="P43" s="567" t="s">
        <v>41</v>
      </c>
      <c r="Q43" s="567" t="s">
        <v>61</v>
      </c>
      <c r="R43" s="570" t="s">
        <v>56</v>
      </c>
      <c r="S43" s="558" t="s">
        <v>72</v>
      </c>
      <c r="T43" s="577" t="s">
        <v>40</v>
      </c>
      <c r="U43" s="539" t="s">
        <v>41</v>
      </c>
      <c r="V43" s="539" t="s">
        <v>61</v>
      </c>
      <c r="W43" s="551" t="s">
        <v>56</v>
      </c>
      <c r="X43" s="539" t="s">
        <v>72</v>
      </c>
      <c r="Y43" s="561" t="s">
        <v>73</v>
      </c>
      <c r="Z43" s="36"/>
      <c r="AA43" s="37"/>
      <c r="AB43" s="577" t="s">
        <v>75</v>
      </c>
      <c r="AC43" s="539" t="s">
        <v>39</v>
      </c>
      <c r="AD43" s="539" t="s">
        <v>38</v>
      </c>
      <c r="AE43" s="539" t="s">
        <v>52</v>
      </c>
      <c r="AF43" s="539" t="s">
        <v>76</v>
      </c>
      <c r="AG43" s="539" t="s">
        <v>66</v>
      </c>
      <c r="AH43" s="539" t="s">
        <v>67</v>
      </c>
      <c r="AI43" s="539" t="s">
        <v>70</v>
      </c>
      <c r="AJ43" s="539" t="s">
        <v>40</v>
      </c>
      <c r="AK43" s="539" t="s">
        <v>41</v>
      </c>
      <c r="AL43" s="539" t="s">
        <v>61</v>
      </c>
      <c r="AM43" s="551" t="s">
        <v>56</v>
      </c>
      <c r="AN43" s="527" t="s">
        <v>48</v>
      </c>
      <c r="AO43" s="242"/>
      <c r="AP43" s="527" t="s">
        <v>49</v>
      </c>
      <c r="AQ43" s="242"/>
      <c r="AR43" s="527" t="s">
        <v>50</v>
      </c>
      <c r="AS43" s="527" t="s">
        <v>62</v>
      </c>
      <c r="AT43" s="527" t="s">
        <v>51</v>
      </c>
      <c r="AU43" s="527" t="s">
        <v>48</v>
      </c>
      <c r="AV43" s="242"/>
      <c r="AW43" s="527" t="s">
        <v>49</v>
      </c>
      <c r="AX43" s="527" t="s">
        <v>50</v>
      </c>
      <c r="AY43" s="527" t="s">
        <v>62</v>
      </c>
      <c r="AZ43" s="527" t="s">
        <v>51</v>
      </c>
      <c r="BA43" s="527" t="s">
        <v>48</v>
      </c>
      <c r="BB43" s="527" t="s">
        <v>49</v>
      </c>
      <c r="BC43" s="527" t="s">
        <v>50</v>
      </c>
      <c r="BD43" s="527" t="s">
        <v>62</v>
      </c>
      <c r="BE43" s="527" t="s">
        <v>51</v>
      </c>
      <c r="BF43" s="527" t="s">
        <v>48</v>
      </c>
      <c r="BG43" s="527" t="s">
        <v>49</v>
      </c>
      <c r="BH43" s="527" t="s">
        <v>50</v>
      </c>
      <c r="BI43" s="527" t="s">
        <v>62</v>
      </c>
      <c r="BJ43" s="527" t="s">
        <v>51</v>
      </c>
      <c r="BK43" s="21"/>
    </row>
    <row r="44" spans="1:63" x14ac:dyDescent="0.25">
      <c r="A44" s="555"/>
      <c r="B44" s="528"/>
      <c r="C44" s="528"/>
      <c r="D44" s="528"/>
      <c r="E44" s="555"/>
      <c r="F44" s="540"/>
      <c r="G44" s="540"/>
      <c r="H44" s="540"/>
      <c r="I44" s="540"/>
      <c r="J44" s="555"/>
      <c r="K44" s="540"/>
      <c r="L44" s="540"/>
      <c r="M44" s="540"/>
      <c r="N44" s="581"/>
      <c r="O44" s="565"/>
      <c r="P44" s="568"/>
      <c r="Q44" s="568"/>
      <c r="R44" s="571"/>
      <c r="S44" s="559"/>
      <c r="T44" s="578"/>
      <c r="U44" s="540"/>
      <c r="V44" s="540"/>
      <c r="W44" s="552"/>
      <c r="X44" s="540"/>
      <c r="Y44" s="562"/>
      <c r="Z44" s="38"/>
      <c r="AA44" s="39"/>
      <c r="AB44" s="578"/>
      <c r="AC44" s="540"/>
      <c r="AD44" s="540"/>
      <c r="AE44" s="540"/>
      <c r="AF44" s="540"/>
      <c r="AG44" s="540"/>
      <c r="AH44" s="540"/>
      <c r="AI44" s="540"/>
      <c r="AJ44" s="540"/>
      <c r="AK44" s="540"/>
      <c r="AL44" s="540"/>
      <c r="AM44" s="552"/>
      <c r="AN44" s="528"/>
      <c r="AO44" s="243"/>
      <c r="AP44" s="528"/>
      <c r="AQ44" s="243"/>
      <c r="AR44" s="528"/>
      <c r="AS44" s="528"/>
      <c r="AT44" s="528"/>
      <c r="AU44" s="528"/>
      <c r="AV44" s="243"/>
      <c r="AW44" s="528"/>
      <c r="AX44" s="528"/>
      <c r="AY44" s="528"/>
      <c r="AZ44" s="528"/>
      <c r="BA44" s="528"/>
      <c r="BB44" s="528"/>
      <c r="BC44" s="528"/>
      <c r="BD44" s="528"/>
      <c r="BE44" s="528"/>
      <c r="BF44" s="528"/>
      <c r="BG44" s="528"/>
      <c r="BH44" s="528"/>
      <c r="BI44" s="528"/>
      <c r="BJ44" s="528"/>
      <c r="BK44" s="21"/>
    </row>
    <row r="45" spans="1:63" x14ac:dyDescent="0.25">
      <c r="A45" s="555"/>
      <c r="B45" s="528"/>
      <c r="C45" s="528"/>
      <c r="D45" s="528"/>
      <c r="E45" s="555"/>
      <c r="F45" s="540"/>
      <c r="G45" s="540"/>
      <c r="H45" s="540"/>
      <c r="I45" s="540"/>
      <c r="J45" s="555"/>
      <c r="K45" s="540"/>
      <c r="L45" s="540"/>
      <c r="M45" s="540"/>
      <c r="N45" s="581"/>
      <c r="O45" s="565"/>
      <c r="P45" s="568"/>
      <c r="Q45" s="568"/>
      <c r="R45" s="571"/>
      <c r="S45" s="559"/>
      <c r="T45" s="578"/>
      <c r="U45" s="540"/>
      <c r="V45" s="540"/>
      <c r="W45" s="552"/>
      <c r="X45" s="540"/>
      <c r="Y45" s="562"/>
      <c r="Z45" s="38"/>
      <c r="AA45" s="39"/>
      <c r="AB45" s="578"/>
      <c r="AC45" s="540"/>
      <c r="AD45" s="540"/>
      <c r="AE45" s="540"/>
      <c r="AF45" s="540"/>
      <c r="AG45" s="540"/>
      <c r="AH45" s="540"/>
      <c r="AI45" s="540"/>
      <c r="AJ45" s="540"/>
      <c r="AK45" s="540"/>
      <c r="AL45" s="540"/>
      <c r="AM45" s="552"/>
      <c r="AN45" s="528"/>
      <c r="AO45" s="243"/>
      <c r="AP45" s="528"/>
      <c r="AQ45" s="243"/>
      <c r="AR45" s="528"/>
      <c r="AS45" s="528"/>
      <c r="AT45" s="528"/>
      <c r="AU45" s="528"/>
      <c r="AV45" s="243"/>
      <c r="AW45" s="528"/>
      <c r="AX45" s="528"/>
      <c r="AY45" s="528"/>
      <c r="AZ45" s="528"/>
      <c r="BA45" s="528"/>
      <c r="BB45" s="528"/>
      <c r="BC45" s="528"/>
      <c r="BD45" s="528"/>
      <c r="BE45" s="528"/>
      <c r="BF45" s="528"/>
      <c r="BG45" s="528"/>
      <c r="BH45" s="528"/>
      <c r="BI45" s="528"/>
      <c r="BJ45" s="528"/>
      <c r="BK45" s="21"/>
    </row>
    <row r="46" spans="1:63" x14ac:dyDescent="0.25">
      <c r="A46" s="555"/>
      <c r="B46" s="528"/>
      <c r="C46" s="528"/>
      <c r="D46" s="528"/>
      <c r="E46" s="555"/>
      <c r="F46" s="540"/>
      <c r="G46" s="540"/>
      <c r="H46" s="540"/>
      <c r="I46" s="540"/>
      <c r="J46" s="555"/>
      <c r="K46" s="540"/>
      <c r="L46" s="540"/>
      <c r="M46" s="540"/>
      <c r="N46" s="581"/>
      <c r="O46" s="565"/>
      <c r="P46" s="568"/>
      <c r="Q46" s="568"/>
      <c r="R46" s="571"/>
      <c r="S46" s="559"/>
      <c r="T46" s="578"/>
      <c r="U46" s="540"/>
      <c r="V46" s="540"/>
      <c r="W46" s="552"/>
      <c r="X46" s="540"/>
      <c r="Y46" s="562"/>
      <c r="Z46" s="38"/>
      <c r="AA46" s="39"/>
      <c r="AB46" s="578"/>
      <c r="AC46" s="540"/>
      <c r="AD46" s="540"/>
      <c r="AE46" s="540"/>
      <c r="AF46" s="540"/>
      <c r="AG46" s="540"/>
      <c r="AH46" s="540"/>
      <c r="AI46" s="540"/>
      <c r="AJ46" s="540"/>
      <c r="AK46" s="540"/>
      <c r="AL46" s="540"/>
      <c r="AM46" s="552"/>
      <c r="AN46" s="528"/>
      <c r="AO46" s="243"/>
      <c r="AP46" s="528"/>
      <c r="AQ46" s="243"/>
      <c r="AR46" s="528"/>
      <c r="AS46" s="528"/>
      <c r="AT46" s="528"/>
      <c r="AU46" s="528"/>
      <c r="AV46" s="243"/>
      <c r="AW46" s="528"/>
      <c r="AX46" s="528"/>
      <c r="AY46" s="528"/>
      <c r="AZ46" s="528"/>
      <c r="BA46" s="528"/>
      <c r="BB46" s="528"/>
      <c r="BC46" s="528"/>
      <c r="BD46" s="528"/>
      <c r="BE46" s="528"/>
      <c r="BF46" s="528"/>
      <c r="BG46" s="528"/>
      <c r="BH46" s="528"/>
      <c r="BI46" s="528"/>
      <c r="BJ46" s="528"/>
      <c r="BK46" s="21"/>
    </row>
    <row r="47" spans="1:63" ht="85.5" customHeight="1" thickBot="1" x14ac:dyDescent="0.3">
      <c r="A47" s="556"/>
      <c r="B47" s="529"/>
      <c r="C47" s="529"/>
      <c r="D47" s="529"/>
      <c r="E47" s="556"/>
      <c r="F47" s="541"/>
      <c r="G47" s="541"/>
      <c r="H47" s="541"/>
      <c r="I47" s="541"/>
      <c r="J47" s="556"/>
      <c r="K47" s="541"/>
      <c r="L47" s="541"/>
      <c r="M47" s="541"/>
      <c r="N47" s="582"/>
      <c r="O47" s="575"/>
      <c r="P47" s="574"/>
      <c r="Q47" s="574"/>
      <c r="R47" s="572"/>
      <c r="S47" s="576"/>
      <c r="T47" s="579"/>
      <c r="U47" s="541"/>
      <c r="V47" s="541"/>
      <c r="W47" s="553"/>
      <c r="X47" s="541"/>
      <c r="Y47" s="563"/>
      <c r="Z47" s="40"/>
      <c r="AA47" s="41"/>
      <c r="AB47" s="579"/>
      <c r="AC47" s="541"/>
      <c r="AD47" s="541"/>
      <c r="AE47" s="541"/>
      <c r="AF47" s="541"/>
      <c r="AG47" s="541"/>
      <c r="AH47" s="541"/>
      <c r="AI47" s="541"/>
      <c r="AJ47" s="541"/>
      <c r="AK47" s="541"/>
      <c r="AL47" s="541"/>
      <c r="AM47" s="553"/>
      <c r="AN47" s="529"/>
      <c r="AO47" s="244"/>
      <c r="AP47" s="529"/>
      <c r="AQ47" s="244"/>
      <c r="AR47" s="529"/>
      <c r="AS47" s="529"/>
      <c r="AT47" s="529"/>
      <c r="AU47" s="529"/>
      <c r="AV47" s="244"/>
      <c r="AW47" s="529"/>
      <c r="AX47" s="529"/>
      <c r="AY47" s="529"/>
      <c r="AZ47" s="529"/>
      <c r="BA47" s="529"/>
      <c r="BB47" s="529"/>
      <c r="BC47" s="529"/>
      <c r="BD47" s="529"/>
      <c r="BE47" s="529"/>
      <c r="BF47" s="529"/>
      <c r="BG47" s="529"/>
      <c r="BH47" s="529"/>
      <c r="BI47" s="529"/>
      <c r="BJ47" s="529"/>
      <c r="BK47" s="21"/>
    </row>
    <row r="48" spans="1:63" x14ac:dyDescent="0.25">
      <c r="A48" s="1" t="s">
        <v>27</v>
      </c>
      <c r="B48" s="188">
        <f>B49+B50+B51+B52+B53+B54+B55+B56+B57</f>
        <v>13.75</v>
      </c>
      <c r="C48" s="105">
        <f>(BN2-(BN3-BN4)*BN5)*BN6*BN7*BN8</f>
        <v>85528.871999999988</v>
      </c>
      <c r="D48" s="105">
        <f>D49+D50+D51+D52+D53+D54+D55+D56+D57</f>
        <v>1176023.75</v>
      </c>
      <c r="E48" s="106"/>
      <c r="F48" s="107"/>
      <c r="G48" s="183"/>
      <c r="H48" s="107"/>
      <c r="I48" s="108"/>
      <c r="J48" s="106"/>
      <c r="K48" s="107"/>
      <c r="L48" s="107"/>
      <c r="M48" s="107"/>
      <c r="N48" s="109"/>
      <c r="O48" s="166"/>
      <c r="P48" s="110"/>
      <c r="Q48" s="110"/>
      <c r="R48" s="110"/>
      <c r="S48" s="167"/>
      <c r="T48" s="112"/>
      <c r="U48" s="107"/>
      <c r="V48" s="107"/>
      <c r="W48" s="108"/>
      <c r="X48" s="152"/>
      <c r="Y48" s="106">
        <f>Y49+Y50+Y51+Y52+Y53+Y54+Y55+Y56+Y57</f>
        <v>56997.67612967889</v>
      </c>
      <c r="Z48" s="107"/>
      <c r="AA48" s="107"/>
      <c r="AB48" s="107"/>
      <c r="AC48" s="107"/>
      <c r="AD48" s="107"/>
      <c r="AE48" s="109"/>
      <c r="AF48" s="170"/>
      <c r="AG48" s="110"/>
      <c r="AH48" s="110"/>
      <c r="AI48" s="111">
        <f>AI49+AI50+AI51+AI52+AI53+AI54+AI55+AI56+AI57</f>
        <v>243.57981251999524</v>
      </c>
      <c r="AJ48" s="112"/>
      <c r="AK48" s="107"/>
      <c r="AL48" s="107"/>
      <c r="AM48" s="108"/>
      <c r="AN48" s="106"/>
      <c r="AO48" s="112"/>
      <c r="AP48" s="107"/>
      <c r="AQ48" s="107"/>
      <c r="AR48" s="107"/>
      <c r="AS48" s="107"/>
      <c r="AT48" s="108"/>
      <c r="AU48" s="112"/>
      <c r="AV48" s="112"/>
      <c r="AW48" s="107"/>
      <c r="AX48" s="107"/>
      <c r="AY48" s="107"/>
      <c r="AZ48" s="108"/>
      <c r="BA48" s="112"/>
      <c r="BB48" s="107"/>
      <c r="BC48" s="107"/>
      <c r="BD48" s="107"/>
      <c r="BE48" s="108"/>
      <c r="BF48" s="112"/>
      <c r="BG48" s="107"/>
      <c r="BH48" s="107"/>
      <c r="BI48" s="107"/>
      <c r="BJ48" s="108"/>
      <c r="BK48" s="21"/>
    </row>
    <row r="49" spans="1:63" x14ac:dyDescent="0.25">
      <c r="A49" s="3" t="s">
        <v>0</v>
      </c>
      <c r="B49" s="189">
        <v>1.5</v>
      </c>
      <c r="C49" s="113">
        <f>ROUND(C48,0)</f>
        <v>85529</v>
      </c>
      <c r="D49" s="113">
        <f>B49*C49</f>
        <v>128293.5</v>
      </c>
      <c r="E49" s="114">
        <f>D49/S49</f>
        <v>23.649980291683093</v>
      </c>
      <c r="F49" s="115">
        <v>30</v>
      </c>
      <c r="G49" s="117">
        <f t="shared" ref="G49:G55" si="52">F49/1.3</f>
        <v>23.076923076923077</v>
      </c>
      <c r="H49" s="115">
        <f>F49</f>
        <v>30</v>
      </c>
      <c r="I49" s="116">
        <f>G49/1.3</f>
        <v>17.751479289940828</v>
      </c>
      <c r="J49" s="114">
        <f t="shared" ref="J49:J58" si="53">D49/X49</f>
        <v>15.766653527788728</v>
      </c>
      <c r="K49" s="115">
        <f t="shared" ref="K49:K55" si="54">F49/1.5</f>
        <v>20</v>
      </c>
      <c r="L49" s="115">
        <f>K49/1.3</f>
        <v>15.384615384615383</v>
      </c>
      <c r="M49" s="115">
        <f t="shared" ref="M49:N58" si="55">H49/1.5</f>
        <v>20</v>
      </c>
      <c r="N49" s="118">
        <f>I49/1.5</f>
        <v>11.834319526627219</v>
      </c>
      <c r="O49" s="114">
        <f>(D49*AJ49/100)/F49</f>
        <v>1625.0509999999999</v>
      </c>
      <c r="P49" s="115">
        <f t="shared" ref="P49:P58" si="56">(D49*AK49/100)/G49</f>
        <v>1779.0031999999999</v>
      </c>
      <c r="Q49" s="115">
        <f t="shared" ref="Q49:Q58" si="57">(D49*AL49/100)/H49</f>
        <v>213.82250000000002</v>
      </c>
      <c r="R49" s="115">
        <f t="shared" ref="R49:R58" si="58">(D49*AM49/100)/I49</f>
        <v>1806.800125</v>
      </c>
      <c r="S49" s="116">
        <f>O49+P49+Q49+R49</f>
        <v>5424.6768249999996</v>
      </c>
      <c r="T49" s="119">
        <f t="shared" ref="T49:T58" si="59">(D49*AJ49/100)/K49</f>
        <v>2437.5765000000001</v>
      </c>
      <c r="U49" s="119">
        <f t="shared" ref="U49:U58" si="60">(D49*AK49/100)/L49</f>
        <v>2668.5048000000002</v>
      </c>
      <c r="V49" s="119">
        <f t="shared" ref="V49:V55" si="61">(D49*AL49/100)/M49</f>
        <v>320.73374999999999</v>
      </c>
      <c r="W49" s="119">
        <f t="shared" ref="W49:W55" si="62">(D49*AM49/100)/N49</f>
        <v>2710.2001875000001</v>
      </c>
      <c r="X49" s="153">
        <f>T49+U49+V49+W49</f>
        <v>8137.0152374999998</v>
      </c>
      <c r="Y49" s="114">
        <f>D49/E49</f>
        <v>5424.6768249999996</v>
      </c>
      <c r="Z49" s="117"/>
      <c r="AA49" s="117"/>
      <c r="AB49" s="117">
        <f>D49/J49</f>
        <v>8137.0152374999998</v>
      </c>
      <c r="AC49" s="115">
        <f>C49/E49</f>
        <v>3616.4512166666664</v>
      </c>
      <c r="AD49" s="115">
        <f>AC49/$BP$2</f>
        <v>15.454919729344729</v>
      </c>
      <c r="AE49" s="118">
        <f>AD49*1.5</f>
        <v>23.182379594017092</v>
      </c>
      <c r="AF49" s="118">
        <f>C49/J49/$BP$2</f>
        <v>23.182379594017092</v>
      </c>
      <c r="AG49" s="115">
        <f>AD49/4</f>
        <v>3.8637299323361822</v>
      </c>
      <c r="AH49" s="115">
        <f>AD49/2</f>
        <v>7.7274598646723645</v>
      </c>
      <c r="AI49" s="111">
        <f>AD49*B49</f>
        <v>23.182379594017092</v>
      </c>
      <c r="AJ49" s="119">
        <v>38</v>
      </c>
      <c r="AK49" s="115">
        <f>100-AJ49-AL49-AM49</f>
        <v>32</v>
      </c>
      <c r="AL49" s="115">
        <v>5</v>
      </c>
      <c r="AM49" s="116">
        <v>25</v>
      </c>
      <c r="AN49" s="114">
        <f>AP49+AR49+AS49+AT49</f>
        <v>15.454919729344731</v>
      </c>
      <c r="AO49" s="119"/>
      <c r="AP49" s="115">
        <f>AD49*AJ49%</f>
        <v>5.8728694971509974</v>
      </c>
      <c r="AQ49" s="115"/>
      <c r="AR49" s="115">
        <f>AD49*AK49%</f>
        <v>4.9455743133903134</v>
      </c>
      <c r="AS49" s="115">
        <f>AD49*AL49%</f>
        <v>0.77274598646723647</v>
      </c>
      <c r="AT49" s="116">
        <f>AD49*AM49%</f>
        <v>3.8637299323361822</v>
      </c>
      <c r="AU49" s="119">
        <f>AW49+AX49+AY49+AZ49</f>
        <v>23.182379594017092</v>
      </c>
      <c r="AV49" s="119"/>
      <c r="AW49" s="115">
        <f>AE49*AJ49%</f>
        <v>8.8093042457264961</v>
      </c>
      <c r="AX49" s="115">
        <f>AE49*AK49%</f>
        <v>7.4183614700854701</v>
      </c>
      <c r="AY49" s="115">
        <f>AE49*AL49%</f>
        <v>1.1591189797008548</v>
      </c>
      <c r="AZ49" s="116">
        <f>AE49*AM49%</f>
        <v>5.7955948985042731</v>
      </c>
      <c r="BA49" s="119">
        <f t="shared" ref="BA49:BA58" si="63">BB49+BC49+BD49+BE49</f>
        <v>3.8637299323361827</v>
      </c>
      <c r="BB49" s="115">
        <f>AG49*AJ49%</f>
        <v>1.4682173742877493</v>
      </c>
      <c r="BC49" s="115">
        <f>AG49*AK49%</f>
        <v>1.2363935783475783</v>
      </c>
      <c r="BD49" s="115">
        <f>AG49*AL49%</f>
        <v>0.19318649661680912</v>
      </c>
      <c r="BE49" s="115">
        <f>AG49*AM49%</f>
        <v>0.96593248308404556</v>
      </c>
      <c r="BF49" s="119">
        <f>BG49+BH49+BI49+BJ49</f>
        <v>7.7274598646723653</v>
      </c>
      <c r="BG49" s="115">
        <f>AH49*AJ49%</f>
        <v>2.9364347485754987</v>
      </c>
      <c r="BH49" s="115">
        <f>AH49*AK49%</f>
        <v>2.4727871566951567</v>
      </c>
      <c r="BI49" s="115">
        <f>AH49*AL49%</f>
        <v>0.38637299323361823</v>
      </c>
      <c r="BJ49" s="115">
        <f>AH49*AM49%</f>
        <v>1.9318649661680911</v>
      </c>
      <c r="BK49" s="21"/>
    </row>
    <row r="50" spans="1:63" x14ac:dyDescent="0.25">
      <c r="A50" s="3" t="s">
        <v>1</v>
      </c>
      <c r="B50" s="189">
        <v>1.5</v>
      </c>
      <c r="C50" s="113">
        <f t="shared" ref="C50:C67" si="64">ROUND(C49,0)</f>
        <v>85529</v>
      </c>
      <c r="D50" s="113">
        <f>B50*C50</f>
        <v>128293.5</v>
      </c>
      <c r="E50" s="114">
        <f t="shared" ref="E50:E58" si="65">D50/S50</f>
        <v>19.432568985619898</v>
      </c>
      <c r="F50" s="115">
        <v>25</v>
      </c>
      <c r="G50" s="117">
        <f t="shared" si="52"/>
        <v>19.23076923076923</v>
      </c>
      <c r="H50" s="115">
        <f t="shared" ref="H50:H58" si="66">F50</f>
        <v>25</v>
      </c>
      <c r="I50" s="116">
        <f t="shared" ref="I50:I58" si="67">G50/1.3</f>
        <v>14.792899408284022</v>
      </c>
      <c r="J50" s="114">
        <f t="shared" si="53"/>
        <v>12.955045990413264</v>
      </c>
      <c r="K50" s="115">
        <f t="shared" si="54"/>
        <v>16.666666666666668</v>
      </c>
      <c r="L50" s="115">
        <f t="shared" ref="L50:L55" si="68">K50/1.3</f>
        <v>12.820512820512821</v>
      </c>
      <c r="M50" s="115">
        <f t="shared" si="55"/>
        <v>16.666666666666668</v>
      </c>
      <c r="N50" s="118">
        <f t="shared" si="55"/>
        <v>9.8619329388560146</v>
      </c>
      <c r="O50" s="114">
        <f t="shared" ref="O50:O58" si="69">(D50*AJ50/100)/F50</f>
        <v>1642.1568</v>
      </c>
      <c r="P50" s="115">
        <f t="shared" si="56"/>
        <v>2535.0795600000001</v>
      </c>
      <c r="Q50" s="115">
        <f t="shared" si="57"/>
        <v>256.58699999999999</v>
      </c>
      <c r="R50" s="115">
        <f t="shared" si="58"/>
        <v>2168.1601500000002</v>
      </c>
      <c r="S50" s="116">
        <f t="shared" ref="S50:S58" si="70">O50+P50+Q50+R50</f>
        <v>6601.98351</v>
      </c>
      <c r="T50" s="119">
        <f t="shared" si="59"/>
        <v>2463.2351999999996</v>
      </c>
      <c r="U50" s="119">
        <f t="shared" si="60"/>
        <v>3802.6193399999997</v>
      </c>
      <c r="V50" s="119">
        <f t="shared" si="61"/>
        <v>384.88049999999998</v>
      </c>
      <c r="W50" s="119">
        <f t="shared" si="62"/>
        <v>3252.2402250000005</v>
      </c>
      <c r="X50" s="153">
        <f t="shared" ref="X50:X58" si="71">T50+U50+V50+W50</f>
        <v>9902.9752650000009</v>
      </c>
      <c r="Y50" s="114">
        <f t="shared" ref="Y50:Y58" si="72">D50/E50</f>
        <v>6601.98351</v>
      </c>
      <c r="Z50" s="117"/>
      <c r="AA50" s="117"/>
      <c r="AB50" s="117">
        <f t="shared" ref="AB50:AB58" si="73">D50/J50</f>
        <v>9902.9752650000009</v>
      </c>
      <c r="AC50" s="115">
        <f t="shared" ref="AC50:AC58" si="74">C50/E50</f>
        <v>4401.3223399999997</v>
      </c>
      <c r="AD50" s="115">
        <f t="shared" ref="AD50:AD58" si="75">AC50/$BP$2</f>
        <v>18.809069829059826</v>
      </c>
      <c r="AE50" s="118">
        <f t="shared" ref="AE50:AE58" si="76">AD50*1.5</f>
        <v>28.213604743589741</v>
      </c>
      <c r="AF50" s="118">
        <f t="shared" ref="AF50:AF58" si="77">C50/J50/$BP$2</f>
        <v>28.213604743589748</v>
      </c>
      <c r="AG50" s="115">
        <f t="shared" ref="AG50:AG58" si="78">AD50/4</f>
        <v>4.7022674572649565</v>
      </c>
      <c r="AH50" s="115">
        <f t="shared" ref="AH50:AH58" si="79">AD50/2</f>
        <v>9.4045349145299131</v>
      </c>
      <c r="AI50" s="111">
        <f t="shared" ref="AI50:AI58" si="80">AD50*B50</f>
        <v>28.213604743589741</v>
      </c>
      <c r="AJ50" s="119">
        <v>32</v>
      </c>
      <c r="AK50" s="115">
        <f t="shared" ref="AK50:AK59" si="81">100-AJ50-AL50-AM50</f>
        <v>38</v>
      </c>
      <c r="AL50" s="115">
        <v>5</v>
      </c>
      <c r="AM50" s="116">
        <v>25</v>
      </c>
      <c r="AN50" s="114">
        <f t="shared" ref="AN50:AN59" si="82">AP50+AR50+AS50+AT50</f>
        <v>18.809069829059826</v>
      </c>
      <c r="AO50" s="119"/>
      <c r="AP50" s="115">
        <f t="shared" ref="AP50:AP59" si="83">AD50*AJ50%</f>
        <v>6.0189023452991446</v>
      </c>
      <c r="AQ50" s="115"/>
      <c r="AR50" s="115">
        <f t="shared" ref="AR50:AR59" si="84">AD50*AK50%</f>
        <v>7.1474465350427341</v>
      </c>
      <c r="AS50" s="115">
        <f t="shared" ref="AS50:AS59" si="85">AD50*AL50%</f>
        <v>0.9404534914529914</v>
      </c>
      <c r="AT50" s="116">
        <f t="shared" ref="AT50:AT59" si="86">AD50*AM50%</f>
        <v>4.7022674572649565</v>
      </c>
      <c r="AU50" s="119">
        <f t="shared" ref="AU50:AU58" si="87">AW50+AX50+AY50+AZ50</f>
        <v>28.213604743589745</v>
      </c>
      <c r="AV50" s="119"/>
      <c r="AW50" s="115">
        <f t="shared" ref="AW50:AW60" si="88">AE50*AJ50%</f>
        <v>9.0283535179487178</v>
      </c>
      <c r="AX50" s="115">
        <f t="shared" ref="AX50:AX59" si="89">AE50*AK50%</f>
        <v>10.721169802564102</v>
      </c>
      <c r="AY50" s="115">
        <f t="shared" ref="AY50:AY59" si="90">AE50*AL50%</f>
        <v>1.4106802371794871</v>
      </c>
      <c r="AZ50" s="116">
        <f t="shared" ref="AZ50:AZ59" si="91">AE50*AM50%</f>
        <v>7.0534011858974353</v>
      </c>
      <c r="BA50" s="119">
        <f t="shared" si="63"/>
        <v>4.7022674572649565</v>
      </c>
      <c r="BB50" s="115">
        <f t="shared" ref="BB50:BB59" si="92">AG50*AJ50%</f>
        <v>1.5047255863247861</v>
      </c>
      <c r="BC50" s="115">
        <f t="shared" ref="BC50:BC59" si="93">AG50*AK50%</f>
        <v>1.7868616337606835</v>
      </c>
      <c r="BD50" s="115">
        <f t="shared" ref="BD50:BD59" si="94">AG50*AL50%</f>
        <v>0.23511337286324785</v>
      </c>
      <c r="BE50" s="115">
        <f t="shared" ref="BE50:BE59" si="95">AG50*AM50%</f>
        <v>1.1755668643162391</v>
      </c>
      <c r="BF50" s="119">
        <f t="shared" ref="BF50:BF58" si="96">BG50+BH50+BI50+BJ50</f>
        <v>9.4045349145299131</v>
      </c>
      <c r="BG50" s="115">
        <f t="shared" ref="BG50:BG58" si="97">AH50*AJ50%</f>
        <v>3.0094511726495723</v>
      </c>
      <c r="BH50" s="115">
        <f t="shared" ref="BH50:BH58" si="98">AH50*AK50%</f>
        <v>3.573723267521367</v>
      </c>
      <c r="BI50" s="115">
        <f t="shared" ref="BI50:BI58" si="99">AH50*AL50%</f>
        <v>0.4702267457264957</v>
      </c>
      <c r="BJ50" s="115">
        <f t="shared" ref="BJ50:BJ58" si="100">AH50*AM50%</f>
        <v>2.3511337286324783</v>
      </c>
      <c r="BK50" s="21"/>
    </row>
    <row r="51" spans="1:63" x14ac:dyDescent="0.25">
      <c r="A51" s="3" t="s">
        <v>2</v>
      </c>
      <c r="B51" s="189">
        <v>1</v>
      </c>
      <c r="C51" s="113">
        <f t="shared" si="64"/>
        <v>85529</v>
      </c>
      <c r="D51" s="113">
        <f>B51*C51</f>
        <v>85529</v>
      </c>
      <c r="E51" s="114">
        <f t="shared" si="65"/>
        <v>20.383204239706483</v>
      </c>
      <c r="F51" s="115">
        <v>25</v>
      </c>
      <c r="G51" s="117">
        <f t="shared" si="52"/>
        <v>19.23076923076923</v>
      </c>
      <c r="H51" s="115">
        <f t="shared" si="66"/>
        <v>25</v>
      </c>
      <c r="I51" s="116">
        <f t="shared" si="67"/>
        <v>14.792899408284022</v>
      </c>
      <c r="J51" s="114">
        <f t="shared" si="53"/>
        <v>13.588802826470991</v>
      </c>
      <c r="K51" s="115">
        <f t="shared" si="54"/>
        <v>16.666666666666668</v>
      </c>
      <c r="L51" s="115">
        <f t="shared" si="68"/>
        <v>12.820512820512821</v>
      </c>
      <c r="M51" s="115">
        <f t="shared" si="55"/>
        <v>16.666666666666668</v>
      </c>
      <c r="N51" s="118">
        <f t="shared" si="55"/>
        <v>9.8619329388560146</v>
      </c>
      <c r="O51" s="114">
        <f t="shared" si="69"/>
        <v>1607.9451999999999</v>
      </c>
      <c r="P51" s="115">
        <f t="shared" si="56"/>
        <v>800.55143999999996</v>
      </c>
      <c r="Q51" s="115">
        <f t="shared" si="57"/>
        <v>342.11599999999999</v>
      </c>
      <c r="R51" s="115">
        <f t="shared" si="58"/>
        <v>1445.4401000000003</v>
      </c>
      <c r="S51" s="116">
        <f t="shared" si="70"/>
        <v>4196.0527400000001</v>
      </c>
      <c r="T51" s="119">
        <f t="shared" si="59"/>
        <v>2411.9177999999997</v>
      </c>
      <c r="U51" s="119">
        <f t="shared" si="60"/>
        <v>1200.8271599999998</v>
      </c>
      <c r="V51" s="119">
        <f t="shared" si="61"/>
        <v>513.17399999999998</v>
      </c>
      <c r="W51" s="119">
        <f t="shared" si="62"/>
        <v>2168.1601500000002</v>
      </c>
      <c r="X51" s="153">
        <f t="shared" si="71"/>
        <v>6294.0791099999988</v>
      </c>
      <c r="Y51" s="114">
        <f t="shared" si="72"/>
        <v>4196.0527400000001</v>
      </c>
      <c r="Z51" s="117"/>
      <c r="AA51" s="117"/>
      <c r="AB51" s="117">
        <f t="shared" si="73"/>
        <v>6294.0791099999988</v>
      </c>
      <c r="AC51" s="115">
        <f t="shared" si="74"/>
        <v>4196.0527400000001</v>
      </c>
      <c r="AD51" s="115">
        <f t="shared" si="75"/>
        <v>17.931849316239315</v>
      </c>
      <c r="AE51" s="118">
        <f t="shared" si="76"/>
        <v>26.897773974358973</v>
      </c>
      <c r="AF51" s="118">
        <f t="shared" si="77"/>
        <v>26.897773974358969</v>
      </c>
      <c r="AG51" s="115">
        <f t="shared" si="78"/>
        <v>4.4829623290598288</v>
      </c>
      <c r="AH51" s="115">
        <f t="shared" si="79"/>
        <v>8.9659246581196577</v>
      </c>
      <c r="AI51" s="111">
        <f t="shared" si="80"/>
        <v>17.931849316239315</v>
      </c>
      <c r="AJ51" s="119">
        <v>47</v>
      </c>
      <c r="AK51" s="115">
        <f t="shared" si="81"/>
        <v>18</v>
      </c>
      <c r="AL51" s="115">
        <v>10</v>
      </c>
      <c r="AM51" s="116">
        <v>25</v>
      </c>
      <c r="AN51" s="114">
        <f t="shared" si="82"/>
        <v>17.931849316239315</v>
      </c>
      <c r="AO51" s="119"/>
      <c r="AP51" s="115">
        <f t="shared" si="83"/>
        <v>8.4279691786324769</v>
      </c>
      <c r="AQ51" s="115"/>
      <c r="AR51" s="115">
        <f t="shared" si="84"/>
        <v>3.2277328769230764</v>
      </c>
      <c r="AS51" s="115">
        <f t="shared" si="85"/>
        <v>1.7931849316239317</v>
      </c>
      <c r="AT51" s="116">
        <f t="shared" si="86"/>
        <v>4.4829623290598288</v>
      </c>
      <c r="AU51" s="119">
        <f t="shared" si="87"/>
        <v>26.897773974358973</v>
      </c>
      <c r="AV51" s="119"/>
      <c r="AW51" s="115">
        <f t="shared" si="88"/>
        <v>12.641953767948717</v>
      </c>
      <c r="AX51" s="115">
        <f t="shared" si="89"/>
        <v>4.8415993153846149</v>
      </c>
      <c r="AY51" s="115">
        <f t="shared" si="90"/>
        <v>2.6897773974358974</v>
      </c>
      <c r="AZ51" s="116">
        <f t="shared" si="91"/>
        <v>6.7244434935897432</v>
      </c>
      <c r="BA51" s="119">
        <f t="shared" si="63"/>
        <v>4.4829623290598288</v>
      </c>
      <c r="BB51" s="115">
        <f t="shared" si="92"/>
        <v>2.1069922946581192</v>
      </c>
      <c r="BC51" s="115">
        <f t="shared" si="93"/>
        <v>0.80693321923076911</v>
      </c>
      <c r="BD51" s="115">
        <f t="shared" si="94"/>
        <v>0.44829623290598292</v>
      </c>
      <c r="BE51" s="115">
        <f t="shared" si="95"/>
        <v>1.1207405822649572</v>
      </c>
      <c r="BF51" s="119">
        <f t="shared" si="96"/>
        <v>8.9659246581196577</v>
      </c>
      <c r="BG51" s="115">
        <f t="shared" si="97"/>
        <v>4.2139845893162384</v>
      </c>
      <c r="BH51" s="115">
        <f t="shared" si="98"/>
        <v>1.6138664384615382</v>
      </c>
      <c r="BI51" s="115">
        <f t="shared" si="99"/>
        <v>0.89659246581196583</v>
      </c>
      <c r="BJ51" s="115">
        <f t="shared" si="100"/>
        <v>2.2414811645299144</v>
      </c>
      <c r="BK51" s="21"/>
    </row>
    <row r="52" spans="1:63" x14ac:dyDescent="0.25">
      <c r="A52" s="3" t="s">
        <v>3</v>
      </c>
      <c r="B52" s="189">
        <v>1.5</v>
      </c>
      <c r="C52" s="113">
        <f t="shared" si="64"/>
        <v>85529</v>
      </c>
      <c r="D52" s="113">
        <f>B52*C52</f>
        <v>128293.5</v>
      </c>
      <c r="E52" s="114">
        <f t="shared" si="65"/>
        <v>23.594180102241449</v>
      </c>
      <c r="F52" s="115">
        <v>30</v>
      </c>
      <c r="G52" s="117">
        <f t="shared" si="52"/>
        <v>23.076923076923077</v>
      </c>
      <c r="H52" s="115">
        <f t="shared" si="66"/>
        <v>30</v>
      </c>
      <c r="I52" s="116">
        <f t="shared" si="67"/>
        <v>17.751479289940828</v>
      </c>
      <c r="J52" s="114">
        <f t="shared" si="53"/>
        <v>15.729453401494295</v>
      </c>
      <c r="K52" s="115">
        <f t="shared" si="54"/>
        <v>20</v>
      </c>
      <c r="L52" s="115">
        <f t="shared" si="68"/>
        <v>15.384615384615383</v>
      </c>
      <c r="M52" s="115">
        <f t="shared" si="55"/>
        <v>20</v>
      </c>
      <c r="N52" s="118">
        <f t="shared" si="55"/>
        <v>11.834319526627219</v>
      </c>
      <c r="O52" s="114">
        <f t="shared" si="69"/>
        <v>940.81899999999996</v>
      </c>
      <c r="P52" s="115">
        <f t="shared" si="56"/>
        <v>1834.5970500000001</v>
      </c>
      <c r="Q52" s="115">
        <f t="shared" si="57"/>
        <v>855.29000000000008</v>
      </c>
      <c r="R52" s="115">
        <f t="shared" si="58"/>
        <v>1806.800125</v>
      </c>
      <c r="S52" s="116">
        <f t="shared" si="70"/>
        <v>5437.5061749999995</v>
      </c>
      <c r="T52" s="119">
        <f t="shared" si="59"/>
        <v>1411.2284999999999</v>
      </c>
      <c r="U52" s="119">
        <f t="shared" si="60"/>
        <v>2751.8955750000005</v>
      </c>
      <c r="V52" s="119">
        <f t="shared" si="61"/>
        <v>1282.9349999999999</v>
      </c>
      <c r="W52" s="119">
        <f t="shared" si="62"/>
        <v>2710.2001875000001</v>
      </c>
      <c r="X52" s="153">
        <f t="shared" si="71"/>
        <v>8156.2592625000016</v>
      </c>
      <c r="Y52" s="114">
        <f t="shared" si="72"/>
        <v>5437.5061749999995</v>
      </c>
      <c r="Z52" s="117"/>
      <c r="AA52" s="117"/>
      <c r="AB52" s="117">
        <f t="shared" si="73"/>
        <v>8156.2592625000016</v>
      </c>
      <c r="AC52" s="115">
        <f t="shared" si="74"/>
        <v>3625.0041166666665</v>
      </c>
      <c r="AD52" s="115">
        <f t="shared" si="75"/>
        <v>15.491470584045583</v>
      </c>
      <c r="AE52" s="118">
        <f t="shared" si="76"/>
        <v>23.237205876068373</v>
      </c>
      <c r="AF52" s="118">
        <f t="shared" si="77"/>
        <v>23.237205876068384</v>
      </c>
      <c r="AG52" s="115">
        <f t="shared" si="78"/>
        <v>3.8728676460113958</v>
      </c>
      <c r="AH52" s="115">
        <f t="shared" si="79"/>
        <v>7.7457352920227915</v>
      </c>
      <c r="AI52" s="111">
        <f t="shared" si="80"/>
        <v>23.237205876068373</v>
      </c>
      <c r="AJ52" s="119">
        <v>22</v>
      </c>
      <c r="AK52" s="115">
        <f t="shared" si="81"/>
        <v>33</v>
      </c>
      <c r="AL52" s="115">
        <v>20</v>
      </c>
      <c r="AM52" s="116">
        <v>25</v>
      </c>
      <c r="AN52" s="114">
        <f t="shared" si="82"/>
        <v>15.491470584045583</v>
      </c>
      <c r="AO52" s="119"/>
      <c r="AP52" s="115">
        <f t="shared" si="83"/>
        <v>3.4081235284900284</v>
      </c>
      <c r="AQ52" s="115"/>
      <c r="AR52" s="115">
        <f t="shared" si="84"/>
        <v>5.1121852927350426</v>
      </c>
      <c r="AS52" s="115">
        <f t="shared" si="85"/>
        <v>3.0982941168091167</v>
      </c>
      <c r="AT52" s="116">
        <f t="shared" si="86"/>
        <v>3.8728676460113958</v>
      </c>
      <c r="AU52" s="119">
        <f t="shared" si="87"/>
        <v>23.237205876068373</v>
      </c>
      <c r="AV52" s="119"/>
      <c r="AW52" s="115">
        <f t="shared" si="88"/>
        <v>5.1121852927350417</v>
      </c>
      <c r="AX52" s="115">
        <f t="shared" si="89"/>
        <v>7.6682779391025635</v>
      </c>
      <c r="AY52" s="115">
        <f t="shared" si="90"/>
        <v>4.6474411752136744</v>
      </c>
      <c r="AZ52" s="116">
        <f t="shared" si="91"/>
        <v>5.8093014690170932</v>
      </c>
      <c r="BA52" s="119">
        <f t="shared" si="63"/>
        <v>3.8728676460113958</v>
      </c>
      <c r="BB52" s="115">
        <f t="shared" si="92"/>
        <v>0.8520308821225071</v>
      </c>
      <c r="BC52" s="115">
        <f t="shared" si="93"/>
        <v>1.2780463231837607</v>
      </c>
      <c r="BD52" s="115">
        <f t="shared" si="94"/>
        <v>0.77457352920227918</v>
      </c>
      <c r="BE52" s="115">
        <f t="shared" si="95"/>
        <v>0.96821691150284894</v>
      </c>
      <c r="BF52" s="119">
        <f t="shared" si="96"/>
        <v>7.7457352920227915</v>
      </c>
      <c r="BG52" s="115">
        <f t="shared" si="97"/>
        <v>1.7040617642450142</v>
      </c>
      <c r="BH52" s="115">
        <f t="shared" si="98"/>
        <v>2.5560926463675213</v>
      </c>
      <c r="BI52" s="115">
        <f t="shared" si="99"/>
        <v>1.5491470584045584</v>
      </c>
      <c r="BJ52" s="115">
        <f t="shared" si="100"/>
        <v>1.9364338230056979</v>
      </c>
      <c r="BK52" s="21"/>
    </row>
    <row r="53" spans="1:63" x14ac:dyDescent="0.25">
      <c r="A53" s="3" t="s">
        <v>4</v>
      </c>
      <c r="B53" s="189">
        <v>1.5</v>
      </c>
      <c r="C53" s="113">
        <f t="shared" si="64"/>
        <v>85529</v>
      </c>
      <c r="D53" s="113">
        <f t="shared" ref="D53:D58" si="101">B53*C53</f>
        <v>128293.5</v>
      </c>
      <c r="E53" s="114">
        <f t="shared" si="65"/>
        <v>22.94455066921606</v>
      </c>
      <c r="F53" s="115">
        <v>30</v>
      </c>
      <c r="G53" s="117">
        <f t="shared" si="52"/>
        <v>23.076923076923077</v>
      </c>
      <c r="H53" s="115">
        <f t="shared" si="66"/>
        <v>30</v>
      </c>
      <c r="I53" s="116">
        <f t="shared" si="67"/>
        <v>17.751479289940828</v>
      </c>
      <c r="J53" s="114">
        <f t="shared" si="53"/>
        <v>15.296367112810705</v>
      </c>
      <c r="K53" s="115">
        <f t="shared" si="54"/>
        <v>20</v>
      </c>
      <c r="L53" s="115">
        <f t="shared" si="68"/>
        <v>15.384615384615383</v>
      </c>
      <c r="M53" s="115">
        <f t="shared" si="55"/>
        <v>20</v>
      </c>
      <c r="N53" s="118">
        <f t="shared" si="55"/>
        <v>11.834319526627219</v>
      </c>
      <c r="O53" s="114">
        <f t="shared" si="69"/>
        <v>1069.1125</v>
      </c>
      <c r="P53" s="115">
        <f t="shared" si="56"/>
        <v>2501.72325</v>
      </c>
      <c r="Q53" s="115">
        <f t="shared" si="57"/>
        <v>213.82250000000002</v>
      </c>
      <c r="R53" s="115">
        <f t="shared" si="58"/>
        <v>1806.800125</v>
      </c>
      <c r="S53" s="116">
        <f t="shared" si="70"/>
        <v>5591.4583750000002</v>
      </c>
      <c r="T53" s="119">
        <f t="shared" si="59"/>
        <v>1603.66875</v>
      </c>
      <c r="U53" s="119">
        <f t="shared" si="60"/>
        <v>3752.584875</v>
      </c>
      <c r="V53" s="119">
        <f t="shared" si="61"/>
        <v>320.73374999999999</v>
      </c>
      <c r="W53" s="119">
        <f t="shared" si="62"/>
        <v>2710.2001875000001</v>
      </c>
      <c r="X53" s="153">
        <f t="shared" si="71"/>
        <v>8387.1875625000011</v>
      </c>
      <c r="Y53" s="114">
        <f t="shared" si="72"/>
        <v>5591.4583750000002</v>
      </c>
      <c r="Z53" s="117"/>
      <c r="AA53" s="117"/>
      <c r="AB53" s="117">
        <f t="shared" si="73"/>
        <v>8387.1875625000011</v>
      </c>
      <c r="AC53" s="115">
        <f t="shared" si="74"/>
        <v>3727.6389166666668</v>
      </c>
      <c r="AD53" s="115">
        <f t="shared" si="75"/>
        <v>15.93008084045584</v>
      </c>
      <c r="AE53" s="118">
        <f t="shared" si="76"/>
        <v>23.895121260683759</v>
      </c>
      <c r="AF53" s="118">
        <f t="shared" si="77"/>
        <v>23.895121260683766</v>
      </c>
      <c r="AG53" s="115">
        <f t="shared" si="78"/>
        <v>3.9825202101139601</v>
      </c>
      <c r="AH53" s="115">
        <f t="shared" si="79"/>
        <v>7.9650404202279201</v>
      </c>
      <c r="AI53" s="111">
        <f t="shared" si="80"/>
        <v>23.895121260683759</v>
      </c>
      <c r="AJ53" s="119">
        <v>25</v>
      </c>
      <c r="AK53" s="115">
        <f t="shared" si="81"/>
        <v>45</v>
      </c>
      <c r="AL53" s="115">
        <v>5</v>
      </c>
      <c r="AM53" s="116">
        <v>25</v>
      </c>
      <c r="AN53" s="114">
        <f t="shared" si="82"/>
        <v>15.93008084045584</v>
      </c>
      <c r="AO53" s="119"/>
      <c r="AP53" s="115">
        <f t="shared" si="83"/>
        <v>3.9825202101139601</v>
      </c>
      <c r="AQ53" s="115"/>
      <c r="AR53" s="115">
        <f t="shared" si="84"/>
        <v>7.1685363782051281</v>
      </c>
      <c r="AS53" s="115">
        <f t="shared" si="85"/>
        <v>0.79650404202279201</v>
      </c>
      <c r="AT53" s="116">
        <f t="shared" si="86"/>
        <v>3.9825202101139601</v>
      </c>
      <c r="AU53" s="119">
        <f t="shared" si="87"/>
        <v>23.895121260683759</v>
      </c>
      <c r="AV53" s="119"/>
      <c r="AW53" s="115">
        <f t="shared" si="88"/>
        <v>5.9737803151709397</v>
      </c>
      <c r="AX53" s="115">
        <f t="shared" si="89"/>
        <v>10.752804567307692</v>
      </c>
      <c r="AY53" s="115">
        <f t="shared" si="90"/>
        <v>1.194756063034188</v>
      </c>
      <c r="AZ53" s="116">
        <f t="shared" si="91"/>
        <v>5.9737803151709397</v>
      </c>
      <c r="BA53" s="119">
        <f t="shared" si="63"/>
        <v>3.9825202101139601</v>
      </c>
      <c r="BB53" s="115">
        <f t="shared" si="92"/>
        <v>0.99563005252849002</v>
      </c>
      <c r="BC53" s="115">
        <f t="shared" si="93"/>
        <v>1.792134094551282</v>
      </c>
      <c r="BD53" s="115">
        <f t="shared" si="94"/>
        <v>0.199126010505698</v>
      </c>
      <c r="BE53" s="115">
        <f t="shared" si="95"/>
        <v>0.99563005252849002</v>
      </c>
      <c r="BF53" s="119">
        <f t="shared" si="96"/>
        <v>7.9650404202279201</v>
      </c>
      <c r="BG53" s="115">
        <f t="shared" si="97"/>
        <v>1.99126010505698</v>
      </c>
      <c r="BH53" s="115">
        <f t="shared" si="98"/>
        <v>3.5842681891025641</v>
      </c>
      <c r="BI53" s="115">
        <f t="shared" si="99"/>
        <v>0.39825202101139601</v>
      </c>
      <c r="BJ53" s="115">
        <f t="shared" si="100"/>
        <v>1.99126010505698</v>
      </c>
      <c r="BK53" s="21"/>
    </row>
    <row r="54" spans="1:63" x14ac:dyDescent="0.25">
      <c r="A54" s="3" t="s">
        <v>5</v>
      </c>
      <c r="B54" s="189">
        <v>4.25</v>
      </c>
      <c r="C54" s="113">
        <f t="shared" si="64"/>
        <v>85529</v>
      </c>
      <c r="D54" s="113">
        <f t="shared" si="101"/>
        <v>363498.25</v>
      </c>
      <c r="E54" s="114">
        <f t="shared" si="65"/>
        <v>19.896538002387587</v>
      </c>
      <c r="F54" s="115">
        <v>25</v>
      </c>
      <c r="G54" s="117">
        <f t="shared" si="52"/>
        <v>19.23076923076923</v>
      </c>
      <c r="H54" s="115">
        <f t="shared" si="66"/>
        <v>25</v>
      </c>
      <c r="I54" s="116">
        <f t="shared" si="67"/>
        <v>14.792899408284022</v>
      </c>
      <c r="J54" s="114">
        <f t="shared" si="53"/>
        <v>13.26435866825839</v>
      </c>
      <c r="K54" s="115">
        <f t="shared" si="54"/>
        <v>16.666666666666668</v>
      </c>
      <c r="L54" s="115">
        <f t="shared" si="68"/>
        <v>12.820512820512821</v>
      </c>
      <c r="M54" s="115">
        <f t="shared" si="55"/>
        <v>16.666666666666668</v>
      </c>
      <c r="N54" s="118">
        <f t="shared" si="55"/>
        <v>9.8619329388560146</v>
      </c>
      <c r="O54" s="114">
        <f t="shared" si="69"/>
        <v>6106.7706000000007</v>
      </c>
      <c r="P54" s="115">
        <f t="shared" si="56"/>
        <v>5292.5345200000002</v>
      </c>
      <c r="Q54" s="115">
        <f t="shared" si="57"/>
        <v>726.99649999999997</v>
      </c>
      <c r="R54" s="115">
        <f t="shared" si="58"/>
        <v>6143.120425000001</v>
      </c>
      <c r="S54" s="116">
        <f t="shared" si="70"/>
        <v>18269.422044999999</v>
      </c>
      <c r="T54" s="119">
        <f t="shared" si="59"/>
        <v>9160.1558999999997</v>
      </c>
      <c r="U54" s="119">
        <f t="shared" si="60"/>
        <v>7938.8017799999989</v>
      </c>
      <c r="V54" s="119">
        <f t="shared" si="61"/>
        <v>1090.4947499999998</v>
      </c>
      <c r="W54" s="119">
        <f t="shared" si="62"/>
        <v>9214.6806375000015</v>
      </c>
      <c r="X54" s="153">
        <f t="shared" si="71"/>
        <v>27404.133067499999</v>
      </c>
      <c r="Y54" s="114">
        <f t="shared" si="72"/>
        <v>18269.422044999999</v>
      </c>
      <c r="Z54" s="117"/>
      <c r="AA54" s="117"/>
      <c r="AB54" s="117">
        <f t="shared" si="73"/>
        <v>27404.133067499999</v>
      </c>
      <c r="AC54" s="115">
        <f t="shared" si="74"/>
        <v>4298.6875399999999</v>
      </c>
      <c r="AD54" s="115">
        <f t="shared" si="75"/>
        <v>18.370459572649573</v>
      </c>
      <c r="AE54" s="118">
        <f t="shared" si="76"/>
        <v>27.555689358974359</v>
      </c>
      <c r="AF54" s="118">
        <f t="shared" si="77"/>
        <v>27.555689358974355</v>
      </c>
      <c r="AG54" s="115">
        <f t="shared" si="78"/>
        <v>4.5926148931623931</v>
      </c>
      <c r="AH54" s="115">
        <f t="shared" si="79"/>
        <v>9.1852297863247863</v>
      </c>
      <c r="AI54" s="111">
        <f t="shared" si="80"/>
        <v>78.074453183760681</v>
      </c>
      <c r="AJ54" s="119">
        <v>42</v>
      </c>
      <c r="AK54" s="115">
        <f t="shared" si="81"/>
        <v>28</v>
      </c>
      <c r="AL54" s="115">
        <v>5</v>
      </c>
      <c r="AM54" s="116">
        <v>25</v>
      </c>
      <c r="AN54" s="114">
        <f t="shared" si="82"/>
        <v>18.370459572649573</v>
      </c>
      <c r="AO54" s="119"/>
      <c r="AP54" s="115">
        <f t="shared" si="83"/>
        <v>7.71559302051282</v>
      </c>
      <c r="AQ54" s="115"/>
      <c r="AR54" s="115">
        <f t="shared" si="84"/>
        <v>5.1437286803418809</v>
      </c>
      <c r="AS54" s="115">
        <f t="shared" si="85"/>
        <v>0.91852297863247867</v>
      </c>
      <c r="AT54" s="116">
        <f t="shared" si="86"/>
        <v>4.5926148931623931</v>
      </c>
      <c r="AU54" s="119">
        <f t="shared" si="87"/>
        <v>27.555689358974359</v>
      </c>
      <c r="AV54" s="119"/>
      <c r="AW54" s="115">
        <f t="shared" si="88"/>
        <v>11.57338953076923</v>
      </c>
      <c r="AX54" s="115">
        <f t="shared" si="89"/>
        <v>7.7155930205128209</v>
      </c>
      <c r="AY54" s="115">
        <f t="shared" si="90"/>
        <v>1.3777844679487181</v>
      </c>
      <c r="AZ54" s="116">
        <f t="shared" si="91"/>
        <v>6.8889223397435897</v>
      </c>
      <c r="BA54" s="119">
        <f t="shared" si="63"/>
        <v>4.5926148931623931</v>
      </c>
      <c r="BB54" s="115">
        <f t="shared" si="92"/>
        <v>1.928898255128205</v>
      </c>
      <c r="BC54" s="115">
        <f t="shared" si="93"/>
        <v>1.2859321700854702</v>
      </c>
      <c r="BD54" s="115">
        <f t="shared" si="94"/>
        <v>0.22963074465811967</v>
      </c>
      <c r="BE54" s="115">
        <f t="shared" si="95"/>
        <v>1.1481537232905983</v>
      </c>
      <c r="BF54" s="119">
        <f t="shared" si="96"/>
        <v>9.1852297863247863</v>
      </c>
      <c r="BG54" s="115">
        <f t="shared" si="97"/>
        <v>3.85779651025641</v>
      </c>
      <c r="BH54" s="115">
        <f t="shared" si="98"/>
        <v>2.5718643401709405</v>
      </c>
      <c r="BI54" s="115">
        <f t="shared" si="99"/>
        <v>0.45926148931623934</v>
      </c>
      <c r="BJ54" s="115">
        <f t="shared" si="100"/>
        <v>2.2963074465811966</v>
      </c>
      <c r="BK54" s="21"/>
    </row>
    <row r="55" spans="1:63" x14ac:dyDescent="0.25">
      <c r="A55" s="3" t="s">
        <v>6</v>
      </c>
      <c r="B55" s="189">
        <v>1</v>
      </c>
      <c r="C55" s="113">
        <f t="shared" si="64"/>
        <v>85529</v>
      </c>
      <c r="D55" s="113">
        <f t="shared" si="101"/>
        <v>85529</v>
      </c>
      <c r="E55" s="114">
        <f t="shared" si="65"/>
        <v>20.987174504469493</v>
      </c>
      <c r="F55" s="115">
        <v>27</v>
      </c>
      <c r="G55" s="117">
        <f t="shared" si="52"/>
        <v>20.76923076923077</v>
      </c>
      <c r="H55" s="115">
        <f t="shared" si="66"/>
        <v>27</v>
      </c>
      <c r="I55" s="116">
        <f t="shared" si="67"/>
        <v>15.976331360946746</v>
      </c>
      <c r="J55" s="114">
        <f t="shared" si="53"/>
        <v>13.991449669646329</v>
      </c>
      <c r="K55" s="115">
        <f t="shared" si="54"/>
        <v>18</v>
      </c>
      <c r="L55" s="115">
        <f t="shared" si="68"/>
        <v>13.846153846153845</v>
      </c>
      <c r="M55" s="115">
        <f t="shared" si="55"/>
        <v>18</v>
      </c>
      <c r="N55" s="118">
        <f t="shared" si="55"/>
        <v>10.650887573964498</v>
      </c>
      <c r="O55" s="114">
        <f t="shared" si="69"/>
        <v>1013.6770370370369</v>
      </c>
      <c r="P55" s="115">
        <f t="shared" si="56"/>
        <v>1564.863925925926</v>
      </c>
      <c r="Q55" s="115">
        <f t="shared" si="57"/>
        <v>158.38703703703703</v>
      </c>
      <c r="R55" s="115">
        <f t="shared" si="58"/>
        <v>1338.3704629629628</v>
      </c>
      <c r="S55" s="116">
        <f t="shared" si="70"/>
        <v>4075.2984629629627</v>
      </c>
      <c r="T55" s="119">
        <f t="shared" si="59"/>
        <v>1520.5155555555555</v>
      </c>
      <c r="U55" s="119">
        <f t="shared" si="60"/>
        <v>2347.2958888888893</v>
      </c>
      <c r="V55" s="119">
        <f t="shared" si="61"/>
        <v>237.58055555555555</v>
      </c>
      <c r="W55" s="119">
        <f t="shared" si="62"/>
        <v>2007.5556944444443</v>
      </c>
      <c r="X55" s="153">
        <f t="shared" si="71"/>
        <v>6112.9476944444441</v>
      </c>
      <c r="Y55" s="114">
        <f t="shared" si="72"/>
        <v>4075.2984629629623</v>
      </c>
      <c r="Z55" s="117"/>
      <c r="AA55" s="117"/>
      <c r="AB55" s="117">
        <f t="shared" si="73"/>
        <v>6112.9476944444441</v>
      </c>
      <c r="AC55" s="115">
        <f t="shared" si="74"/>
        <v>4075.2984629629623</v>
      </c>
      <c r="AD55" s="115">
        <f t="shared" si="75"/>
        <v>17.415805397277616</v>
      </c>
      <c r="AE55" s="118">
        <f t="shared" si="76"/>
        <v>26.123708095916424</v>
      </c>
      <c r="AF55" s="118">
        <f t="shared" si="77"/>
        <v>26.123708095916427</v>
      </c>
      <c r="AG55" s="115">
        <f t="shared" si="78"/>
        <v>4.353951349319404</v>
      </c>
      <c r="AH55" s="115">
        <f t="shared" si="79"/>
        <v>8.7079026986388079</v>
      </c>
      <c r="AI55" s="111">
        <f t="shared" si="80"/>
        <v>17.415805397277616</v>
      </c>
      <c r="AJ55" s="119">
        <v>32</v>
      </c>
      <c r="AK55" s="115">
        <f t="shared" si="81"/>
        <v>38</v>
      </c>
      <c r="AL55" s="115">
        <v>5</v>
      </c>
      <c r="AM55" s="116">
        <v>25</v>
      </c>
      <c r="AN55" s="114">
        <f t="shared" si="82"/>
        <v>17.415805397277616</v>
      </c>
      <c r="AO55" s="119"/>
      <c r="AP55" s="115">
        <f t="shared" si="83"/>
        <v>5.5730577271288375</v>
      </c>
      <c r="AQ55" s="115"/>
      <c r="AR55" s="115">
        <f t="shared" si="84"/>
        <v>6.6180060509654943</v>
      </c>
      <c r="AS55" s="115">
        <f t="shared" si="85"/>
        <v>0.87079026986388086</v>
      </c>
      <c r="AT55" s="116">
        <f t="shared" si="86"/>
        <v>4.353951349319404</v>
      </c>
      <c r="AU55" s="119">
        <f t="shared" si="87"/>
        <v>26.123708095916427</v>
      </c>
      <c r="AV55" s="119"/>
      <c r="AW55" s="115">
        <f t="shared" si="88"/>
        <v>8.3595865906932563</v>
      </c>
      <c r="AX55" s="115">
        <f t="shared" si="89"/>
        <v>9.9270090764482415</v>
      </c>
      <c r="AY55" s="115">
        <f t="shared" si="90"/>
        <v>1.3061854047958212</v>
      </c>
      <c r="AZ55" s="116">
        <f t="shared" si="91"/>
        <v>6.530927023979106</v>
      </c>
      <c r="BA55" s="119">
        <f t="shared" si="63"/>
        <v>4.353951349319404</v>
      </c>
      <c r="BB55" s="115">
        <f t="shared" si="92"/>
        <v>1.3932644317822094</v>
      </c>
      <c r="BC55" s="115">
        <f t="shared" si="93"/>
        <v>1.6545015127413736</v>
      </c>
      <c r="BD55" s="115">
        <f t="shared" si="94"/>
        <v>0.21769756746597022</v>
      </c>
      <c r="BE55" s="115">
        <f t="shared" si="95"/>
        <v>1.088487837329851</v>
      </c>
      <c r="BF55" s="119">
        <f t="shared" si="96"/>
        <v>8.7079026986388079</v>
      </c>
      <c r="BG55" s="115">
        <f t="shared" si="97"/>
        <v>2.7865288635644188</v>
      </c>
      <c r="BH55" s="115">
        <f t="shared" si="98"/>
        <v>3.3090030254827472</v>
      </c>
      <c r="BI55" s="115">
        <f t="shared" si="99"/>
        <v>0.43539513493194043</v>
      </c>
      <c r="BJ55" s="115">
        <f t="shared" si="100"/>
        <v>2.176975674659702</v>
      </c>
      <c r="BK55" s="21"/>
    </row>
    <row r="56" spans="1:63" x14ac:dyDescent="0.25">
      <c r="A56" s="3" t="s">
        <v>7</v>
      </c>
      <c r="B56" s="189">
        <v>1</v>
      </c>
      <c r="C56" s="113">
        <f t="shared" si="64"/>
        <v>85529</v>
      </c>
      <c r="D56" s="113">
        <f t="shared" si="101"/>
        <v>85529</v>
      </c>
      <c r="E56" s="114">
        <f t="shared" si="65"/>
        <v>15.615384615384615</v>
      </c>
      <c r="F56" s="115">
        <v>29</v>
      </c>
      <c r="G56" s="117">
        <v>14</v>
      </c>
      <c r="H56" s="115">
        <f t="shared" si="66"/>
        <v>29</v>
      </c>
      <c r="I56" s="116">
        <f t="shared" si="67"/>
        <v>10.769230769230768</v>
      </c>
      <c r="J56" s="114">
        <f t="shared" si="53"/>
        <v>11.111111111111111</v>
      </c>
      <c r="K56" s="115">
        <v>20</v>
      </c>
      <c r="L56" s="115">
        <v>10</v>
      </c>
      <c r="M56" s="115">
        <f t="shared" si="55"/>
        <v>19.333333333333332</v>
      </c>
      <c r="N56" s="118">
        <f t="shared" si="55"/>
        <v>7.1794871794871788</v>
      </c>
      <c r="O56" s="114">
        <f t="shared" si="69"/>
        <v>589.85517241379307</v>
      </c>
      <c r="P56" s="115">
        <f t="shared" si="56"/>
        <v>4887.3714285714286</v>
      </c>
      <c r="Q56" s="115">
        <f t="shared" si="57"/>
        <v>0</v>
      </c>
      <c r="R56" s="115">
        <f t="shared" si="58"/>
        <v>0</v>
      </c>
      <c r="S56" s="116">
        <f t="shared" si="70"/>
        <v>5477.2266009852219</v>
      </c>
      <c r="T56" s="119">
        <f t="shared" si="59"/>
        <v>855.29</v>
      </c>
      <c r="U56" s="119">
        <f t="shared" si="60"/>
        <v>6842.32</v>
      </c>
      <c r="V56" s="119">
        <v>0</v>
      </c>
      <c r="W56" s="119">
        <v>0</v>
      </c>
      <c r="X56" s="153">
        <f t="shared" si="71"/>
        <v>7697.61</v>
      </c>
      <c r="Y56" s="114">
        <f t="shared" si="72"/>
        <v>5477.2266009852219</v>
      </c>
      <c r="Z56" s="117"/>
      <c r="AA56" s="117"/>
      <c r="AB56" s="117">
        <f t="shared" si="73"/>
        <v>7697.6100000000006</v>
      </c>
      <c r="AC56" s="115">
        <f t="shared" si="74"/>
        <v>5477.2266009852219</v>
      </c>
      <c r="AD56" s="115">
        <f t="shared" si="75"/>
        <v>23.406951286261631</v>
      </c>
      <c r="AE56" s="118">
        <f t="shared" si="76"/>
        <v>35.110426929392446</v>
      </c>
      <c r="AF56" s="118">
        <f t="shared" si="77"/>
        <v>32.895769230769233</v>
      </c>
      <c r="AG56" s="115">
        <f t="shared" si="78"/>
        <v>5.8517378215654077</v>
      </c>
      <c r="AH56" s="115">
        <f t="shared" si="79"/>
        <v>11.703475643130815</v>
      </c>
      <c r="AI56" s="111">
        <f t="shared" si="80"/>
        <v>23.406951286261631</v>
      </c>
      <c r="AJ56" s="119">
        <v>20</v>
      </c>
      <c r="AK56" s="115">
        <f t="shared" si="81"/>
        <v>80</v>
      </c>
      <c r="AL56" s="115">
        <v>0</v>
      </c>
      <c r="AM56" s="116">
        <v>0</v>
      </c>
      <c r="AN56" s="114">
        <f t="shared" si="82"/>
        <v>23.406951286261631</v>
      </c>
      <c r="AO56" s="119"/>
      <c r="AP56" s="115">
        <f t="shared" si="83"/>
        <v>4.6813902572523265</v>
      </c>
      <c r="AQ56" s="115"/>
      <c r="AR56" s="115">
        <f t="shared" si="84"/>
        <v>18.725561029009306</v>
      </c>
      <c r="AS56" s="115">
        <f t="shared" si="85"/>
        <v>0</v>
      </c>
      <c r="AT56" s="116">
        <f t="shared" si="86"/>
        <v>0</v>
      </c>
      <c r="AU56" s="119">
        <f t="shared" si="87"/>
        <v>35.110426929392446</v>
      </c>
      <c r="AV56" s="119"/>
      <c r="AW56" s="115">
        <f t="shared" si="88"/>
        <v>7.0220853858784897</v>
      </c>
      <c r="AX56" s="115">
        <f t="shared" si="89"/>
        <v>28.088341543513959</v>
      </c>
      <c r="AY56" s="115">
        <f t="shared" si="90"/>
        <v>0</v>
      </c>
      <c r="AZ56" s="116">
        <f t="shared" si="91"/>
        <v>0</v>
      </c>
      <c r="BA56" s="119">
        <f t="shared" si="63"/>
        <v>5.8517378215654077</v>
      </c>
      <c r="BB56" s="115">
        <f t="shared" si="92"/>
        <v>1.1703475643130816</v>
      </c>
      <c r="BC56" s="115">
        <f t="shared" si="93"/>
        <v>4.6813902572523265</v>
      </c>
      <c r="BD56" s="115">
        <f t="shared" si="94"/>
        <v>0</v>
      </c>
      <c r="BE56" s="115">
        <f t="shared" si="95"/>
        <v>0</v>
      </c>
      <c r="BF56" s="119">
        <f t="shared" si="96"/>
        <v>11.703475643130815</v>
      </c>
      <c r="BG56" s="115">
        <f t="shared" si="97"/>
        <v>2.3406951286261632</v>
      </c>
      <c r="BH56" s="115">
        <f t="shared" si="98"/>
        <v>9.362780514504653</v>
      </c>
      <c r="BI56" s="115">
        <f t="shared" si="99"/>
        <v>0</v>
      </c>
      <c r="BJ56" s="115">
        <f t="shared" si="100"/>
        <v>0</v>
      </c>
      <c r="BK56" s="21"/>
    </row>
    <row r="57" spans="1:63" x14ac:dyDescent="0.25">
      <c r="A57" s="171" t="s">
        <v>11</v>
      </c>
      <c r="B57" s="191">
        <v>0.5</v>
      </c>
      <c r="C57" s="173">
        <f t="shared" si="64"/>
        <v>85529</v>
      </c>
      <c r="D57" s="173">
        <f t="shared" si="101"/>
        <v>42764.5</v>
      </c>
      <c r="E57" s="174">
        <f t="shared" si="65"/>
        <v>22.226277372262771</v>
      </c>
      <c r="F57" s="175">
        <v>29</v>
      </c>
      <c r="G57" s="176">
        <v>21</v>
      </c>
      <c r="H57" s="175">
        <f t="shared" si="66"/>
        <v>29</v>
      </c>
      <c r="I57" s="116">
        <f t="shared" si="67"/>
        <v>16.153846153846153</v>
      </c>
      <c r="J57" s="174">
        <f t="shared" si="53"/>
        <v>16.129032258064516</v>
      </c>
      <c r="K57" s="175">
        <v>20</v>
      </c>
      <c r="L57" s="175">
        <f>K57/1.3</f>
        <v>15.384615384615383</v>
      </c>
      <c r="M57" s="175">
        <f t="shared" si="55"/>
        <v>19.333333333333332</v>
      </c>
      <c r="N57" s="178">
        <f t="shared" si="55"/>
        <v>10.769230769230768</v>
      </c>
      <c r="O57" s="174">
        <f t="shared" si="69"/>
        <v>294.92758620689654</v>
      </c>
      <c r="P57" s="175">
        <f t="shared" si="56"/>
        <v>1629.1238095238095</v>
      </c>
      <c r="Q57" s="175">
        <f t="shared" si="57"/>
        <v>0</v>
      </c>
      <c r="R57" s="175">
        <f t="shared" si="58"/>
        <v>0</v>
      </c>
      <c r="S57" s="177">
        <f t="shared" si="70"/>
        <v>1924.0513957307062</v>
      </c>
      <c r="T57" s="179">
        <f t="shared" si="59"/>
        <v>427.64499999999998</v>
      </c>
      <c r="U57" s="179">
        <f t="shared" si="60"/>
        <v>2223.7539999999999</v>
      </c>
      <c r="V57" s="179">
        <v>0</v>
      </c>
      <c r="W57" s="179">
        <v>0</v>
      </c>
      <c r="X57" s="180">
        <f t="shared" si="71"/>
        <v>2651.3989999999999</v>
      </c>
      <c r="Y57" s="174">
        <f t="shared" si="72"/>
        <v>1924.0513957307062</v>
      </c>
      <c r="Z57" s="176"/>
      <c r="AA57" s="176"/>
      <c r="AB57" s="176">
        <f t="shared" si="73"/>
        <v>2651.3989999999999</v>
      </c>
      <c r="AC57" s="175">
        <f t="shared" si="74"/>
        <v>3848.1027914614124</v>
      </c>
      <c r="AD57" s="175">
        <f t="shared" si="75"/>
        <v>16.444883724194071</v>
      </c>
      <c r="AE57" s="178">
        <f t="shared" si="76"/>
        <v>24.667325586291106</v>
      </c>
      <c r="AF57" s="178">
        <f t="shared" si="77"/>
        <v>22.661529914529915</v>
      </c>
      <c r="AG57" s="175">
        <f t="shared" si="78"/>
        <v>4.1112209310485177</v>
      </c>
      <c r="AH57" s="175">
        <f t="shared" si="79"/>
        <v>8.2224418620970354</v>
      </c>
      <c r="AI57" s="181">
        <f t="shared" si="80"/>
        <v>8.2224418620970354</v>
      </c>
      <c r="AJ57" s="179">
        <v>20</v>
      </c>
      <c r="AK57" s="175">
        <f t="shared" si="81"/>
        <v>80</v>
      </c>
      <c r="AL57" s="175">
        <v>0</v>
      </c>
      <c r="AM57" s="177">
        <v>0</v>
      </c>
      <c r="AN57" s="174">
        <f t="shared" si="82"/>
        <v>16.444883724194071</v>
      </c>
      <c r="AO57" s="179"/>
      <c r="AP57" s="175">
        <f t="shared" si="83"/>
        <v>3.2889767448388145</v>
      </c>
      <c r="AQ57" s="175"/>
      <c r="AR57" s="175">
        <f t="shared" si="84"/>
        <v>13.155906979355258</v>
      </c>
      <c r="AS57" s="175">
        <f t="shared" si="85"/>
        <v>0</v>
      </c>
      <c r="AT57" s="177">
        <f t="shared" si="86"/>
        <v>0</v>
      </c>
      <c r="AU57" s="179">
        <f t="shared" si="87"/>
        <v>24.66732558629111</v>
      </c>
      <c r="AV57" s="179"/>
      <c r="AW57" s="175">
        <f t="shared" si="88"/>
        <v>4.9334651172582218</v>
      </c>
      <c r="AX57" s="175">
        <f t="shared" si="89"/>
        <v>19.733860469032887</v>
      </c>
      <c r="AY57" s="175">
        <f t="shared" si="90"/>
        <v>0</v>
      </c>
      <c r="AZ57" s="177">
        <f t="shared" si="91"/>
        <v>0</v>
      </c>
      <c r="BA57" s="179">
        <f t="shared" si="63"/>
        <v>4.1112209310485177</v>
      </c>
      <c r="BB57" s="175">
        <f t="shared" si="92"/>
        <v>0.82224418620970363</v>
      </c>
      <c r="BC57" s="175">
        <f t="shared" si="93"/>
        <v>3.2889767448388145</v>
      </c>
      <c r="BD57" s="175">
        <f t="shared" si="94"/>
        <v>0</v>
      </c>
      <c r="BE57" s="175">
        <f t="shared" si="95"/>
        <v>0</v>
      </c>
      <c r="BF57" s="179">
        <f t="shared" si="96"/>
        <v>8.2224418620970354</v>
      </c>
      <c r="BG57" s="115">
        <f t="shared" si="97"/>
        <v>1.6444883724194073</v>
      </c>
      <c r="BH57" s="115">
        <f t="shared" si="98"/>
        <v>6.5779534896776291</v>
      </c>
      <c r="BI57" s="115">
        <f t="shared" si="99"/>
        <v>0</v>
      </c>
      <c r="BJ57" s="115">
        <f t="shared" si="100"/>
        <v>0</v>
      </c>
      <c r="BK57" s="21"/>
    </row>
    <row r="58" spans="1:63" ht="15.75" thickBot="1" x14ac:dyDescent="0.3">
      <c r="A58" s="4" t="s">
        <v>20</v>
      </c>
      <c r="B58" s="190">
        <v>1</v>
      </c>
      <c r="C58" s="113">
        <f t="shared" si="64"/>
        <v>85529</v>
      </c>
      <c r="D58" s="113">
        <f t="shared" si="101"/>
        <v>85529</v>
      </c>
      <c r="E58" s="114">
        <f t="shared" si="65"/>
        <v>24.048096192384769</v>
      </c>
      <c r="F58" s="115">
        <v>30</v>
      </c>
      <c r="G58" s="117">
        <f>F58/1.3</f>
        <v>23.076923076923077</v>
      </c>
      <c r="H58" s="115">
        <f t="shared" si="66"/>
        <v>30</v>
      </c>
      <c r="I58" s="116">
        <f t="shared" si="67"/>
        <v>17.751479289940828</v>
      </c>
      <c r="J58" s="114">
        <f t="shared" si="53"/>
        <v>16.032064128256515</v>
      </c>
      <c r="K58" s="115">
        <f>F58/1.5</f>
        <v>20</v>
      </c>
      <c r="L58" s="115">
        <f>K58/1.3</f>
        <v>15.384615384615383</v>
      </c>
      <c r="M58" s="115">
        <f t="shared" si="55"/>
        <v>20</v>
      </c>
      <c r="N58" s="118">
        <f t="shared" si="55"/>
        <v>11.834319526627219</v>
      </c>
      <c r="O58" s="114">
        <f t="shared" si="69"/>
        <v>1140.3866666666665</v>
      </c>
      <c r="P58" s="115">
        <f t="shared" si="56"/>
        <v>926.56416666666667</v>
      </c>
      <c r="Q58" s="115">
        <f t="shared" si="57"/>
        <v>285.09666666666664</v>
      </c>
      <c r="R58" s="115">
        <f t="shared" si="58"/>
        <v>1204.5334166666667</v>
      </c>
      <c r="S58" s="116">
        <f t="shared" si="70"/>
        <v>3556.5809166666668</v>
      </c>
      <c r="T58" s="119">
        <f t="shared" si="59"/>
        <v>1710.58</v>
      </c>
      <c r="U58" s="119">
        <f t="shared" si="60"/>
        <v>1389.8462500000001</v>
      </c>
      <c r="V58" s="119">
        <f>(D58*AL58/100)/M58</f>
        <v>427.64499999999998</v>
      </c>
      <c r="W58" s="119">
        <f>(D58*AM58/100)/N58</f>
        <v>1806.800125</v>
      </c>
      <c r="X58" s="153">
        <f t="shared" si="71"/>
        <v>5334.8713749999997</v>
      </c>
      <c r="Y58" s="114">
        <f t="shared" si="72"/>
        <v>3556.5809166666668</v>
      </c>
      <c r="Z58" s="115"/>
      <c r="AA58" s="115"/>
      <c r="AB58" s="117">
        <f t="shared" si="73"/>
        <v>5334.8713749999997</v>
      </c>
      <c r="AC58" s="115">
        <f t="shared" si="74"/>
        <v>3556.5809166666668</v>
      </c>
      <c r="AD58" s="115">
        <f t="shared" si="75"/>
        <v>15.199063746438746</v>
      </c>
      <c r="AE58" s="118">
        <f t="shared" si="76"/>
        <v>22.798595619658119</v>
      </c>
      <c r="AF58" s="118">
        <f t="shared" si="77"/>
        <v>22.798595619658119</v>
      </c>
      <c r="AG58" s="115">
        <f t="shared" si="78"/>
        <v>3.7997659366096865</v>
      </c>
      <c r="AH58" s="115">
        <f t="shared" si="79"/>
        <v>7.5995318732193731</v>
      </c>
      <c r="AI58" s="111">
        <f t="shared" si="80"/>
        <v>15.199063746438746</v>
      </c>
      <c r="AJ58" s="119">
        <v>40</v>
      </c>
      <c r="AK58" s="115">
        <f t="shared" si="81"/>
        <v>25</v>
      </c>
      <c r="AL58" s="115">
        <v>10</v>
      </c>
      <c r="AM58" s="116">
        <v>25</v>
      </c>
      <c r="AN58" s="114">
        <f t="shared" si="82"/>
        <v>15.199063746438748</v>
      </c>
      <c r="AO58" s="119"/>
      <c r="AP58" s="115">
        <f t="shared" si="83"/>
        <v>6.0796254985754992</v>
      </c>
      <c r="AQ58" s="115"/>
      <c r="AR58" s="115">
        <f t="shared" si="84"/>
        <v>3.7997659366096865</v>
      </c>
      <c r="AS58" s="115">
        <f t="shared" si="85"/>
        <v>1.5199063746438748</v>
      </c>
      <c r="AT58" s="116">
        <f t="shared" si="86"/>
        <v>3.7997659366096865</v>
      </c>
      <c r="AU58" s="119">
        <f t="shared" si="87"/>
        <v>22.798595619658119</v>
      </c>
      <c r="AV58" s="119"/>
      <c r="AW58" s="115">
        <f t="shared" si="88"/>
        <v>9.1194382478632487</v>
      </c>
      <c r="AX58" s="115">
        <f t="shared" si="89"/>
        <v>5.6996489049145298</v>
      </c>
      <c r="AY58" s="115">
        <f t="shared" si="90"/>
        <v>2.2798595619658122</v>
      </c>
      <c r="AZ58" s="116">
        <f t="shared" si="91"/>
        <v>5.6996489049145298</v>
      </c>
      <c r="BA58" s="119">
        <f t="shared" si="63"/>
        <v>3.799765936609687</v>
      </c>
      <c r="BB58" s="115">
        <f t="shared" si="92"/>
        <v>1.5199063746438748</v>
      </c>
      <c r="BC58" s="115">
        <f t="shared" si="93"/>
        <v>0.94994148415242163</v>
      </c>
      <c r="BD58" s="115">
        <f t="shared" si="94"/>
        <v>0.3799765936609687</v>
      </c>
      <c r="BE58" s="115">
        <f t="shared" si="95"/>
        <v>0.94994148415242163</v>
      </c>
      <c r="BF58" s="119">
        <f t="shared" si="96"/>
        <v>7.599531873219374</v>
      </c>
      <c r="BG58" s="115">
        <f t="shared" si="97"/>
        <v>3.0398127492877496</v>
      </c>
      <c r="BH58" s="115">
        <f t="shared" si="98"/>
        <v>1.8998829683048433</v>
      </c>
      <c r="BI58" s="115">
        <f t="shared" si="99"/>
        <v>0.7599531873219374</v>
      </c>
      <c r="BJ58" s="115">
        <f t="shared" si="100"/>
        <v>1.8998829683048433</v>
      </c>
      <c r="BK58" s="21"/>
    </row>
    <row r="59" spans="1:63" ht="15.75" hidden="1" thickBot="1" x14ac:dyDescent="0.3">
      <c r="A59" s="4" t="s">
        <v>12</v>
      </c>
      <c r="B59" s="162"/>
      <c r="C59" s="113">
        <f t="shared" si="64"/>
        <v>85529</v>
      </c>
      <c r="D59" s="113"/>
      <c r="E59" s="114"/>
      <c r="F59" s="115"/>
      <c r="G59" s="115"/>
      <c r="H59" s="115"/>
      <c r="I59" s="116"/>
      <c r="J59" s="114"/>
      <c r="K59" s="115">
        <v>20</v>
      </c>
      <c r="L59" s="115"/>
      <c r="M59" s="115"/>
      <c r="N59" s="118"/>
      <c r="O59" s="114"/>
      <c r="P59" s="115"/>
      <c r="Q59" s="115"/>
      <c r="R59" s="115"/>
      <c r="S59" s="116"/>
      <c r="T59" s="119"/>
      <c r="U59" s="119"/>
      <c r="V59" s="119"/>
      <c r="W59" s="119"/>
      <c r="X59" s="153"/>
      <c r="Y59" s="114"/>
      <c r="Z59" s="115"/>
      <c r="AA59" s="115"/>
      <c r="AB59" s="115"/>
      <c r="AC59" s="115"/>
      <c r="AD59" s="115"/>
      <c r="AE59" s="118"/>
      <c r="AF59" s="118"/>
      <c r="AG59" s="115"/>
      <c r="AH59" s="115"/>
      <c r="AI59" s="111"/>
      <c r="AJ59" s="119">
        <v>25</v>
      </c>
      <c r="AK59" s="115">
        <f t="shared" si="81"/>
        <v>25</v>
      </c>
      <c r="AL59" s="115">
        <v>25</v>
      </c>
      <c r="AM59" s="116">
        <v>25</v>
      </c>
      <c r="AN59" s="114">
        <f t="shared" si="82"/>
        <v>0</v>
      </c>
      <c r="AO59" s="119"/>
      <c r="AP59" s="115">
        <f t="shared" si="83"/>
        <v>0</v>
      </c>
      <c r="AQ59" s="115"/>
      <c r="AR59" s="115">
        <f t="shared" si="84"/>
        <v>0</v>
      </c>
      <c r="AS59" s="115">
        <f t="shared" si="85"/>
        <v>0</v>
      </c>
      <c r="AT59" s="116">
        <f t="shared" si="86"/>
        <v>0</v>
      </c>
      <c r="AU59" s="119"/>
      <c r="AV59" s="119"/>
      <c r="AW59" s="115">
        <f t="shared" si="88"/>
        <v>0</v>
      </c>
      <c r="AX59" s="115">
        <f t="shared" si="89"/>
        <v>0</v>
      </c>
      <c r="AY59" s="115">
        <f t="shared" si="90"/>
        <v>0</v>
      </c>
      <c r="AZ59" s="116">
        <f t="shared" si="91"/>
        <v>0</v>
      </c>
      <c r="BA59" s="119"/>
      <c r="BB59" s="115">
        <f t="shared" si="92"/>
        <v>0</v>
      </c>
      <c r="BC59" s="115">
        <f t="shared" si="93"/>
        <v>0</v>
      </c>
      <c r="BD59" s="115">
        <f t="shared" si="94"/>
        <v>0</v>
      </c>
      <c r="BE59" s="115">
        <f t="shared" si="95"/>
        <v>0</v>
      </c>
      <c r="BF59" s="119"/>
      <c r="BG59" s="115"/>
      <c r="BH59" s="115"/>
      <c r="BI59" s="115"/>
      <c r="BJ59" s="116"/>
      <c r="BK59" s="21"/>
    </row>
    <row r="60" spans="1:63" ht="15.75" hidden="1" thickBot="1" x14ac:dyDescent="0.3">
      <c r="A60" s="4" t="s">
        <v>13</v>
      </c>
      <c r="B60" s="113"/>
      <c r="C60" s="113">
        <f t="shared" si="64"/>
        <v>85529</v>
      </c>
      <c r="D60" s="113"/>
      <c r="E60" s="114"/>
      <c r="F60" s="115"/>
      <c r="G60" s="115"/>
      <c r="H60" s="115"/>
      <c r="I60" s="116"/>
      <c r="J60" s="114"/>
      <c r="K60" s="115">
        <v>20</v>
      </c>
      <c r="L60" s="115"/>
      <c r="M60" s="115"/>
      <c r="N60" s="118"/>
      <c r="O60" s="114"/>
      <c r="P60" s="115"/>
      <c r="Q60" s="115"/>
      <c r="R60" s="115"/>
      <c r="S60" s="116"/>
      <c r="T60" s="119"/>
      <c r="U60" s="119"/>
      <c r="V60" s="119"/>
      <c r="W60" s="119"/>
      <c r="X60" s="153"/>
      <c r="Y60" s="114"/>
      <c r="Z60" s="115"/>
      <c r="AA60" s="115"/>
      <c r="AB60" s="115"/>
      <c r="AC60" s="115"/>
      <c r="AD60" s="115"/>
      <c r="AE60" s="118"/>
      <c r="AF60" s="118"/>
      <c r="AG60" s="115"/>
      <c r="AH60" s="115"/>
      <c r="AI60" s="111"/>
      <c r="AJ60" s="119">
        <v>100</v>
      </c>
      <c r="AK60" s="115"/>
      <c r="AL60" s="115"/>
      <c r="AM60" s="116"/>
      <c r="AN60" s="114"/>
      <c r="AO60" s="119"/>
      <c r="AP60" s="115">
        <f>$AD$16*AJ60%</f>
        <v>0</v>
      </c>
      <c r="AQ60" s="115"/>
      <c r="AR60" s="115"/>
      <c r="AS60" s="115"/>
      <c r="AT60" s="116"/>
      <c r="AU60" s="119"/>
      <c r="AV60" s="119"/>
      <c r="AW60" s="115">
        <f t="shared" si="88"/>
        <v>0</v>
      </c>
      <c r="AX60" s="115"/>
      <c r="AY60" s="115"/>
      <c r="AZ60" s="116"/>
      <c r="BA60" s="119"/>
      <c r="BB60" s="115"/>
      <c r="BC60" s="115"/>
      <c r="BD60" s="115"/>
      <c r="BE60" s="116"/>
      <c r="BF60" s="119"/>
      <c r="BG60" s="115"/>
      <c r="BH60" s="115"/>
      <c r="BI60" s="115"/>
      <c r="BJ60" s="116"/>
      <c r="BK60" s="21"/>
    </row>
    <row r="61" spans="1:63" ht="15.75" hidden="1" thickBot="1" x14ac:dyDescent="0.3">
      <c r="A61" s="4" t="s">
        <v>24</v>
      </c>
      <c r="B61" s="113"/>
      <c r="C61" s="113">
        <f t="shared" si="64"/>
        <v>85529</v>
      </c>
      <c r="D61" s="113"/>
      <c r="E61" s="114"/>
      <c r="F61" s="115"/>
      <c r="G61" s="115"/>
      <c r="H61" s="115"/>
      <c r="I61" s="116"/>
      <c r="J61" s="114"/>
      <c r="K61" s="115">
        <v>20</v>
      </c>
      <c r="L61" s="115"/>
      <c r="M61" s="115"/>
      <c r="N61" s="118"/>
      <c r="O61" s="114"/>
      <c r="P61" s="115"/>
      <c r="Q61" s="115"/>
      <c r="R61" s="115"/>
      <c r="S61" s="116"/>
      <c r="T61" s="119"/>
      <c r="U61" s="119"/>
      <c r="V61" s="119"/>
      <c r="W61" s="119"/>
      <c r="X61" s="153"/>
      <c r="Y61" s="114"/>
      <c r="Z61" s="115"/>
      <c r="AA61" s="115"/>
      <c r="AB61" s="115"/>
      <c r="AC61" s="115"/>
      <c r="AD61" s="115"/>
      <c r="AE61" s="118"/>
      <c r="AF61" s="118"/>
      <c r="AG61" s="115"/>
      <c r="AH61" s="115"/>
      <c r="AI61" s="111"/>
      <c r="AJ61" s="119">
        <v>100</v>
      </c>
      <c r="AK61" s="115"/>
      <c r="AL61" s="115"/>
      <c r="AM61" s="116"/>
      <c r="AN61" s="114"/>
      <c r="AO61" s="119"/>
      <c r="AP61" s="115">
        <f>$AD$16*AJ61%</f>
        <v>0</v>
      </c>
      <c r="AQ61" s="115"/>
      <c r="AR61" s="115"/>
      <c r="AS61" s="115"/>
      <c r="AT61" s="116"/>
      <c r="AU61" s="119"/>
      <c r="AV61" s="119"/>
      <c r="AW61" s="115">
        <f>$AE$16*AJ61%</f>
        <v>0</v>
      </c>
      <c r="AX61" s="115"/>
      <c r="AY61" s="115"/>
      <c r="AZ61" s="116"/>
      <c r="BA61" s="119"/>
      <c r="BB61" s="115"/>
      <c r="BC61" s="115"/>
      <c r="BD61" s="115"/>
      <c r="BE61" s="116"/>
      <c r="BF61" s="119"/>
      <c r="BG61" s="115"/>
      <c r="BH61" s="115"/>
      <c r="BI61" s="115"/>
      <c r="BJ61" s="116"/>
      <c r="BK61" s="21"/>
    </row>
    <row r="62" spans="1:63" ht="15.75" hidden="1" thickBot="1" x14ac:dyDescent="0.3">
      <c r="A62" s="4" t="s">
        <v>28</v>
      </c>
      <c r="B62" s="113"/>
      <c r="C62" s="113">
        <f t="shared" si="64"/>
        <v>85529</v>
      </c>
      <c r="D62" s="113"/>
      <c r="E62" s="114"/>
      <c r="F62" s="115"/>
      <c r="G62" s="115"/>
      <c r="H62" s="115"/>
      <c r="I62" s="116"/>
      <c r="J62" s="114"/>
      <c r="K62" s="115"/>
      <c r="L62" s="115"/>
      <c r="M62" s="115"/>
      <c r="N62" s="118"/>
      <c r="O62" s="114"/>
      <c r="P62" s="115"/>
      <c r="Q62" s="115"/>
      <c r="R62" s="115"/>
      <c r="S62" s="116"/>
      <c r="T62" s="119"/>
      <c r="U62" s="119"/>
      <c r="V62" s="119"/>
      <c r="W62" s="119"/>
      <c r="X62" s="153"/>
      <c r="Y62" s="114"/>
      <c r="Z62" s="115"/>
      <c r="AA62" s="115"/>
      <c r="AB62" s="115"/>
      <c r="AC62" s="115"/>
      <c r="AD62" s="115"/>
      <c r="AE62" s="118"/>
      <c r="AF62" s="118"/>
      <c r="AG62" s="115"/>
      <c r="AH62" s="115"/>
      <c r="AI62" s="111"/>
      <c r="AJ62" s="119"/>
      <c r="AK62" s="115"/>
      <c r="AL62" s="115"/>
      <c r="AM62" s="116"/>
      <c r="AN62" s="114"/>
      <c r="AO62" s="119"/>
      <c r="AP62" s="115">
        <f>$AD$16*AJ62%</f>
        <v>0</v>
      </c>
      <c r="AQ62" s="115"/>
      <c r="AR62" s="115"/>
      <c r="AS62" s="115"/>
      <c r="AT62" s="116"/>
      <c r="AU62" s="119"/>
      <c r="AV62" s="119"/>
      <c r="AW62" s="115">
        <f>$AE$16*AJ62%</f>
        <v>0</v>
      </c>
      <c r="AX62" s="115"/>
      <c r="AY62" s="115"/>
      <c r="AZ62" s="116"/>
      <c r="BA62" s="119"/>
      <c r="BB62" s="115"/>
      <c r="BC62" s="115"/>
      <c r="BD62" s="115"/>
      <c r="BE62" s="116"/>
      <c r="BF62" s="119"/>
      <c r="BG62" s="115"/>
      <c r="BH62" s="115"/>
      <c r="BI62" s="115"/>
      <c r="BJ62" s="116"/>
      <c r="BK62" s="21"/>
    </row>
    <row r="63" spans="1:63" ht="15.75" hidden="1" thickBot="1" x14ac:dyDescent="0.3">
      <c r="A63" s="8" t="s">
        <v>21</v>
      </c>
      <c r="B63" s="113"/>
      <c r="C63" s="113">
        <f t="shared" si="64"/>
        <v>85529</v>
      </c>
      <c r="D63" s="113"/>
      <c r="E63" s="114"/>
      <c r="F63" s="115"/>
      <c r="G63" s="115"/>
      <c r="H63" s="115"/>
      <c r="I63" s="116"/>
      <c r="J63" s="114"/>
      <c r="K63" s="115">
        <v>20</v>
      </c>
      <c r="L63" s="115"/>
      <c r="M63" s="115"/>
      <c r="N63" s="118"/>
      <c r="O63" s="114"/>
      <c r="P63" s="115"/>
      <c r="Q63" s="115"/>
      <c r="R63" s="115"/>
      <c r="S63" s="116"/>
      <c r="T63" s="119"/>
      <c r="U63" s="119"/>
      <c r="V63" s="119"/>
      <c r="W63" s="119"/>
      <c r="X63" s="153"/>
      <c r="Y63" s="114"/>
      <c r="Z63" s="115"/>
      <c r="AA63" s="115"/>
      <c r="AB63" s="115"/>
      <c r="AC63" s="115"/>
      <c r="AD63" s="115"/>
      <c r="AE63" s="118"/>
      <c r="AF63" s="118"/>
      <c r="AG63" s="115"/>
      <c r="AH63" s="115"/>
      <c r="AI63" s="111"/>
      <c r="AJ63" s="119">
        <v>100</v>
      </c>
      <c r="AK63" s="115"/>
      <c r="AL63" s="115"/>
      <c r="AM63" s="116"/>
      <c r="AN63" s="114"/>
      <c r="AO63" s="119"/>
      <c r="AP63" s="115"/>
      <c r="AQ63" s="115"/>
      <c r="AR63" s="115"/>
      <c r="AS63" s="115"/>
      <c r="AT63" s="116"/>
      <c r="AU63" s="119"/>
      <c r="AV63" s="119"/>
      <c r="AW63" s="115"/>
      <c r="AX63" s="115"/>
      <c r="AY63" s="115"/>
      <c r="AZ63" s="116"/>
      <c r="BA63" s="119"/>
      <c r="BB63" s="115"/>
      <c r="BC63" s="115"/>
      <c r="BD63" s="115"/>
      <c r="BE63" s="116"/>
      <c r="BF63" s="119"/>
      <c r="BG63" s="115"/>
      <c r="BH63" s="115"/>
      <c r="BI63" s="115"/>
      <c r="BJ63" s="116"/>
      <c r="BK63" s="21"/>
    </row>
    <row r="64" spans="1:63" ht="15.75" hidden="1" thickBot="1" x14ac:dyDescent="0.3">
      <c r="A64" s="8" t="s">
        <v>26</v>
      </c>
      <c r="B64" s="113"/>
      <c r="C64" s="113">
        <f t="shared" si="64"/>
        <v>85529</v>
      </c>
      <c r="D64" s="113"/>
      <c r="E64" s="114"/>
      <c r="F64" s="115"/>
      <c r="G64" s="115"/>
      <c r="H64" s="115"/>
      <c r="I64" s="116"/>
      <c r="J64" s="114"/>
      <c r="K64" s="115">
        <v>20</v>
      </c>
      <c r="L64" s="115"/>
      <c r="M64" s="115"/>
      <c r="N64" s="118"/>
      <c r="O64" s="114"/>
      <c r="P64" s="115"/>
      <c r="Q64" s="115"/>
      <c r="R64" s="115"/>
      <c r="S64" s="116"/>
      <c r="T64" s="119"/>
      <c r="U64" s="119"/>
      <c r="V64" s="119"/>
      <c r="W64" s="119"/>
      <c r="X64" s="153"/>
      <c r="Y64" s="114"/>
      <c r="Z64" s="115"/>
      <c r="AA64" s="115"/>
      <c r="AB64" s="115"/>
      <c r="AC64" s="115"/>
      <c r="AD64" s="115"/>
      <c r="AE64" s="118"/>
      <c r="AF64" s="118"/>
      <c r="AG64" s="115"/>
      <c r="AH64" s="115"/>
      <c r="AI64" s="111"/>
      <c r="AJ64" s="119">
        <v>100</v>
      </c>
      <c r="AK64" s="115"/>
      <c r="AL64" s="115"/>
      <c r="AM64" s="116"/>
      <c r="AN64" s="114"/>
      <c r="AO64" s="119"/>
      <c r="AP64" s="115"/>
      <c r="AQ64" s="115"/>
      <c r="AR64" s="115"/>
      <c r="AS64" s="115"/>
      <c r="AT64" s="116"/>
      <c r="AU64" s="119"/>
      <c r="AV64" s="119"/>
      <c r="AW64" s="115"/>
      <c r="AX64" s="115"/>
      <c r="AY64" s="115"/>
      <c r="AZ64" s="116"/>
      <c r="BA64" s="119"/>
      <c r="BB64" s="115"/>
      <c r="BC64" s="115"/>
      <c r="BD64" s="115"/>
      <c r="BE64" s="116"/>
      <c r="BF64" s="119"/>
      <c r="BG64" s="115"/>
      <c r="BH64" s="115"/>
      <c r="BI64" s="115"/>
      <c r="BJ64" s="116"/>
      <c r="BK64" s="21"/>
    </row>
    <row r="65" spans="1:63" ht="15.75" hidden="1" thickBot="1" x14ac:dyDescent="0.3">
      <c r="A65" s="4" t="s">
        <v>8</v>
      </c>
      <c r="B65" s="113"/>
      <c r="C65" s="113">
        <f t="shared" si="64"/>
        <v>85529</v>
      </c>
      <c r="D65" s="113"/>
      <c r="E65" s="114"/>
      <c r="F65" s="115"/>
      <c r="G65" s="115"/>
      <c r="H65" s="115"/>
      <c r="I65" s="116"/>
      <c r="J65" s="114"/>
      <c r="K65" s="115">
        <v>20</v>
      </c>
      <c r="L65" s="115"/>
      <c r="M65" s="115"/>
      <c r="N65" s="118"/>
      <c r="O65" s="114"/>
      <c r="P65" s="115"/>
      <c r="Q65" s="115"/>
      <c r="R65" s="115"/>
      <c r="S65" s="116"/>
      <c r="T65" s="119"/>
      <c r="U65" s="119"/>
      <c r="V65" s="119"/>
      <c r="W65" s="119"/>
      <c r="X65" s="153"/>
      <c r="Y65" s="114"/>
      <c r="Z65" s="115"/>
      <c r="AA65" s="115"/>
      <c r="AB65" s="115"/>
      <c r="AC65" s="115"/>
      <c r="AD65" s="115"/>
      <c r="AE65" s="118"/>
      <c r="AF65" s="118"/>
      <c r="AG65" s="115"/>
      <c r="AH65" s="115"/>
      <c r="AI65" s="111"/>
      <c r="AJ65" s="119">
        <v>100</v>
      </c>
      <c r="AK65" s="115"/>
      <c r="AL65" s="115"/>
      <c r="AM65" s="116"/>
      <c r="AN65" s="114"/>
      <c r="AO65" s="119"/>
      <c r="AP65" s="115"/>
      <c r="AQ65" s="115"/>
      <c r="AR65" s="115"/>
      <c r="AS65" s="115"/>
      <c r="AT65" s="116"/>
      <c r="AU65" s="119"/>
      <c r="AV65" s="119"/>
      <c r="AW65" s="115"/>
      <c r="AX65" s="115"/>
      <c r="AY65" s="115"/>
      <c r="AZ65" s="116"/>
      <c r="BA65" s="119"/>
      <c r="BB65" s="115"/>
      <c r="BC65" s="115"/>
      <c r="BD65" s="115"/>
      <c r="BE65" s="116"/>
      <c r="BF65" s="119"/>
      <c r="BG65" s="115"/>
      <c r="BH65" s="115"/>
      <c r="BI65" s="115"/>
      <c r="BJ65" s="116"/>
      <c r="BK65" s="21"/>
    </row>
    <row r="66" spans="1:63" ht="15.75" hidden="1" thickBot="1" x14ac:dyDescent="0.3">
      <c r="A66" s="12" t="s">
        <v>9</v>
      </c>
      <c r="B66" s="120"/>
      <c r="C66" s="120">
        <f t="shared" si="64"/>
        <v>85529</v>
      </c>
      <c r="D66" s="120"/>
      <c r="E66" s="121"/>
      <c r="F66" s="122"/>
      <c r="G66" s="122"/>
      <c r="H66" s="122"/>
      <c r="I66" s="123"/>
      <c r="J66" s="114"/>
      <c r="K66" s="122">
        <v>20</v>
      </c>
      <c r="L66" s="122"/>
      <c r="M66" s="122"/>
      <c r="N66" s="124"/>
      <c r="O66" s="114"/>
      <c r="P66" s="115"/>
      <c r="Q66" s="115"/>
      <c r="R66" s="115"/>
      <c r="S66" s="116"/>
      <c r="T66" s="119"/>
      <c r="U66" s="119"/>
      <c r="V66" s="119"/>
      <c r="W66" s="119"/>
      <c r="X66" s="153"/>
      <c r="Y66" s="114"/>
      <c r="Z66" s="122"/>
      <c r="AA66" s="122"/>
      <c r="AB66" s="122"/>
      <c r="AC66" s="122"/>
      <c r="AD66" s="122"/>
      <c r="AE66" s="124"/>
      <c r="AF66" s="124"/>
      <c r="AG66" s="122"/>
      <c r="AH66" s="122"/>
      <c r="AI66" s="125"/>
      <c r="AJ66" s="126">
        <v>100</v>
      </c>
      <c r="AK66" s="122"/>
      <c r="AL66" s="122"/>
      <c r="AM66" s="123"/>
      <c r="AN66" s="121"/>
      <c r="AO66" s="126"/>
      <c r="AP66" s="122"/>
      <c r="AQ66" s="122"/>
      <c r="AR66" s="122"/>
      <c r="AS66" s="122"/>
      <c r="AT66" s="123"/>
      <c r="AU66" s="126"/>
      <c r="AV66" s="126"/>
      <c r="AW66" s="122"/>
      <c r="AX66" s="122"/>
      <c r="AY66" s="122"/>
      <c r="AZ66" s="123"/>
      <c r="BA66" s="126"/>
      <c r="BB66" s="122"/>
      <c r="BC66" s="122"/>
      <c r="BD66" s="122"/>
      <c r="BE66" s="123"/>
      <c r="BF66" s="126"/>
      <c r="BG66" s="122"/>
      <c r="BH66" s="122"/>
      <c r="BI66" s="122"/>
      <c r="BJ66" s="123"/>
      <c r="BK66" s="21"/>
    </row>
    <row r="67" spans="1:63" ht="15.75" thickBot="1" x14ac:dyDescent="0.3">
      <c r="A67" s="66" t="s">
        <v>22</v>
      </c>
      <c r="B67" s="184">
        <f>B48+B58</f>
        <v>14.75</v>
      </c>
      <c r="C67" s="127">
        <f t="shared" si="64"/>
        <v>85529</v>
      </c>
      <c r="D67" s="127">
        <f>D48+D58</f>
        <v>1261552.75</v>
      </c>
      <c r="E67" s="128"/>
      <c r="F67" s="129"/>
      <c r="G67" s="129"/>
      <c r="H67" s="129"/>
      <c r="I67" s="130"/>
      <c r="J67" s="128"/>
      <c r="K67" s="129"/>
      <c r="L67" s="129"/>
      <c r="M67" s="129"/>
      <c r="N67" s="131"/>
      <c r="O67" s="163"/>
      <c r="P67" s="164"/>
      <c r="Q67" s="164"/>
      <c r="R67" s="164"/>
      <c r="S67" s="165"/>
      <c r="T67" s="132"/>
      <c r="U67" s="129"/>
      <c r="V67" s="129"/>
      <c r="W67" s="130"/>
      <c r="X67" s="154"/>
      <c r="Y67" s="128">
        <f>Y48+Y58</f>
        <v>60554.257046345556</v>
      </c>
      <c r="Z67" s="129"/>
      <c r="AA67" s="129"/>
      <c r="AB67" s="129"/>
      <c r="AC67" s="129"/>
      <c r="AD67" s="129"/>
      <c r="AE67" s="131"/>
      <c r="AF67" s="154"/>
      <c r="AG67" s="127"/>
      <c r="AH67" s="127"/>
      <c r="AI67" s="127">
        <f>AI48+AI58</f>
        <v>258.778876266434</v>
      </c>
      <c r="AJ67" s="132"/>
      <c r="AK67" s="129"/>
      <c r="AL67" s="129"/>
      <c r="AM67" s="130"/>
      <c r="AN67" s="128"/>
      <c r="AO67" s="132"/>
      <c r="AP67" s="129"/>
      <c r="AQ67" s="129"/>
      <c r="AR67" s="129"/>
      <c r="AS67" s="129"/>
      <c r="AT67" s="130"/>
      <c r="AU67" s="132"/>
      <c r="AV67" s="132"/>
      <c r="AW67" s="129"/>
      <c r="AX67" s="129"/>
      <c r="AY67" s="129"/>
      <c r="AZ67" s="130"/>
      <c r="BA67" s="132"/>
      <c r="BB67" s="129"/>
      <c r="BC67" s="129"/>
      <c r="BD67" s="129"/>
      <c r="BE67" s="130"/>
      <c r="BF67" s="132"/>
      <c r="BG67" s="129"/>
      <c r="BH67" s="129"/>
      <c r="BI67" s="129"/>
      <c r="BJ67" s="130"/>
      <c r="BK67" s="21"/>
    </row>
    <row r="68" spans="1:63" x14ac:dyDescent="0.25">
      <c r="A68" s="185"/>
      <c r="B68" s="186"/>
      <c r="C68" s="187"/>
      <c r="D68" s="187"/>
      <c r="E68" s="187"/>
      <c r="F68" s="187"/>
      <c r="G68" s="187"/>
      <c r="H68" s="187"/>
      <c r="I68" s="187"/>
      <c r="J68" s="187"/>
      <c r="K68" s="187"/>
      <c r="L68" s="187"/>
      <c r="M68" s="187"/>
      <c r="N68" s="187"/>
      <c r="O68" s="187"/>
      <c r="P68" s="187"/>
      <c r="Q68" s="187"/>
      <c r="R68" s="187"/>
      <c r="S68" s="187"/>
      <c r="T68" s="187"/>
      <c r="U68" s="187"/>
      <c r="V68" s="187"/>
      <c r="W68" s="187"/>
      <c r="X68" s="187"/>
      <c r="Y68" s="187"/>
      <c r="Z68" s="187"/>
      <c r="AA68" s="187"/>
      <c r="AB68" s="187"/>
      <c r="AC68" s="187"/>
      <c r="AD68" s="187"/>
      <c r="AE68" s="187"/>
      <c r="AF68" s="187"/>
      <c r="AG68" s="187"/>
      <c r="AH68" s="187"/>
      <c r="AI68" s="187"/>
      <c r="AJ68" s="187"/>
      <c r="AK68" s="187"/>
      <c r="AL68" s="187"/>
      <c r="AM68" s="187"/>
      <c r="AN68" s="187"/>
      <c r="AO68" s="187"/>
      <c r="AP68" s="187"/>
      <c r="AQ68" s="187"/>
      <c r="AR68" s="187"/>
      <c r="AS68" s="187"/>
      <c r="AT68" s="187"/>
      <c r="AU68" s="187"/>
      <c r="AV68" s="187"/>
      <c r="AW68" s="187"/>
      <c r="AX68" s="187"/>
      <c r="AY68" s="187"/>
      <c r="AZ68" s="187"/>
      <c r="BA68" s="187"/>
      <c r="BB68" s="187"/>
      <c r="BC68" s="187"/>
      <c r="BD68" s="187"/>
      <c r="BE68" s="187"/>
      <c r="BF68" s="187"/>
      <c r="BG68" s="187"/>
      <c r="BH68" s="187"/>
      <c r="BI68" s="187"/>
      <c r="BJ68" s="187"/>
      <c r="BK68" s="21"/>
    </row>
    <row r="69" spans="1:63" x14ac:dyDescent="0.25">
      <c r="A69" s="185"/>
      <c r="B69" s="186"/>
      <c r="C69" s="187"/>
      <c r="D69" s="187"/>
      <c r="E69" s="187"/>
      <c r="F69" s="187"/>
      <c r="G69" s="187"/>
      <c r="H69" s="187"/>
      <c r="I69" s="187"/>
      <c r="J69" s="187"/>
      <c r="K69" s="187"/>
      <c r="L69" s="187"/>
      <c r="M69" s="187"/>
      <c r="N69" s="187"/>
      <c r="O69" s="187"/>
      <c r="P69" s="187"/>
      <c r="Q69" s="187"/>
      <c r="R69" s="187"/>
      <c r="S69" s="187"/>
      <c r="T69" s="187"/>
      <c r="U69" s="187"/>
      <c r="V69" s="187"/>
      <c r="W69" s="187"/>
      <c r="X69" s="187"/>
      <c r="Y69" s="187"/>
      <c r="Z69" s="187"/>
      <c r="AA69" s="187"/>
      <c r="AB69" s="187"/>
      <c r="AC69" s="187"/>
      <c r="AD69" s="187"/>
      <c r="AE69" s="187"/>
      <c r="AF69" s="187"/>
      <c r="AG69" s="187"/>
      <c r="AH69" s="187"/>
      <c r="AI69" s="187"/>
      <c r="AJ69" s="187"/>
      <c r="AK69" s="187"/>
      <c r="AL69" s="187"/>
      <c r="AM69" s="187"/>
      <c r="AN69" s="187"/>
      <c r="AO69" s="187"/>
      <c r="AP69" s="187"/>
      <c r="AQ69" s="187"/>
      <c r="AR69" s="187"/>
      <c r="AS69" s="187"/>
      <c r="AT69" s="187"/>
      <c r="AU69" s="187"/>
      <c r="AV69" s="187"/>
      <c r="AW69" s="187"/>
      <c r="AX69" s="187"/>
      <c r="AY69" s="187"/>
      <c r="AZ69" s="187"/>
      <c r="BA69" s="187"/>
      <c r="BB69" s="187"/>
      <c r="BC69" s="187"/>
      <c r="BD69" s="187"/>
      <c r="BE69" s="187"/>
      <c r="BF69" s="187"/>
      <c r="BG69" s="187"/>
      <c r="BH69" s="187"/>
      <c r="BI69" s="187"/>
      <c r="BJ69" s="187"/>
      <c r="BK69" s="21"/>
    </row>
    <row r="70" spans="1:63" x14ac:dyDescent="0.25">
      <c r="A70" s="185"/>
      <c r="B70" s="186"/>
      <c r="C70" s="187"/>
      <c r="D70" s="187"/>
      <c r="E70" s="187"/>
      <c r="F70" s="187"/>
      <c r="G70" s="187"/>
      <c r="H70" s="187"/>
      <c r="I70" s="187"/>
      <c r="J70" s="187"/>
      <c r="K70" s="187"/>
      <c r="L70" s="187"/>
      <c r="M70" s="187"/>
      <c r="N70" s="187"/>
      <c r="O70" s="187"/>
      <c r="P70" s="187"/>
      <c r="Q70" s="187"/>
      <c r="R70" s="187"/>
      <c r="S70" s="187"/>
      <c r="T70" s="187"/>
      <c r="U70" s="187"/>
      <c r="V70" s="187"/>
      <c r="W70" s="187"/>
      <c r="X70" s="187"/>
      <c r="Y70" s="187"/>
      <c r="Z70" s="187"/>
      <c r="AA70" s="187"/>
      <c r="AB70" s="187"/>
      <c r="AC70" s="187"/>
      <c r="AD70" s="187"/>
      <c r="AE70" s="187"/>
      <c r="AF70" s="187"/>
      <c r="AG70" s="187"/>
      <c r="AH70" s="187"/>
      <c r="AI70" s="187"/>
      <c r="AJ70" s="187"/>
      <c r="AK70" s="187"/>
      <c r="AL70" s="187"/>
      <c r="AM70" s="187"/>
      <c r="AN70" s="187"/>
      <c r="AO70" s="187"/>
      <c r="AP70" s="187"/>
      <c r="AQ70" s="187"/>
      <c r="AR70" s="187"/>
      <c r="AS70" s="187"/>
      <c r="AT70" s="187"/>
      <c r="AU70" s="187"/>
      <c r="AV70" s="187"/>
      <c r="AW70" s="187"/>
      <c r="AX70" s="187"/>
      <c r="AY70" s="187"/>
      <c r="AZ70" s="187"/>
      <c r="BA70" s="187"/>
      <c r="BB70" s="187"/>
      <c r="BC70" s="187"/>
      <c r="BD70" s="187"/>
      <c r="BE70" s="187"/>
      <c r="BF70" s="187"/>
      <c r="BG70" s="187"/>
      <c r="BH70" s="187"/>
      <c r="BI70" s="187"/>
      <c r="BJ70" s="187"/>
      <c r="BK70" s="21"/>
    </row>
    <row r="71" spans="1:63" x14ac:dyDescent="0.25">
      <c r="A71" s="185"/>
      <c r="B71" s="186"/>
      <c r="C71" s="187"/>
      <c r="D71" s="187"/>
      <c r="E71" s="187"/>
      <c r="F71" s="187"/>
      <c r="G71" s="187"/>
      <c r="H71" s="187"/>
      <c r="I71" s="187"/>
      <c r="J71" s="187"/>
      <c r="K71" s="187"/>
      <c r="L71" s="187"/>
      <c r="M71" s="187"/>
      <c r="N71" s="187"/>
      <c r="O71" s="187"/>
      <c r="P71" s="187"/>
      <c r="Q71" s="187"/>
      <c r="R71" s="187"/>
      <c r="S71" s="187"/>
      <c r="T71" s="187"/>
      <c r="U71" s="187"/>
      <c r="V71" s="187"/>
      <c r="W71" s="187"/>
      <c r="X71" s="187"/>
      <c r="Y71" s="187"/>
      <c r="Z71" s="187"/>
      <c r="AA71" s="187"/>
      <c r="AB71" s="187"/>
      <c r="AC71" s="187"/>
      <c r="AD71" s="187"/>
      <c r="AE71" s="187"/>
      <c r="AF71" s="187"/>
      <c r="AG71" s="187"/>
      <c r="AH71" s="187"/>
      <c r="AI71" s="187"/>
      <c r="AJ71" s="187"/>
      <c r="AK71" s="187"/>
      <c r="AL71" s="187"/>
      <c r="AM71" s="187"/>
      <c r="AN71" s="187"/>
      <c r="AO71" s="187"/>
      <c r="AP71" s="187"/>
      <c r="AQ71" s="187"/>
      <c r="AR71" s="187"/>
      <c r="AS71" s="187"/>
      <c r="AT71" s="187"/>
      <c r="AU71" s="187"/>
      <c r="AV71" s="187"/>
      <c r="AW71" s="187"/>
      <c r="AX71" s="187"/>
      <c r="AY71" s="187"/>
      <c r="AZ71" s="187"/>
      <c r="BA71" s="187"/>
      <c r="BB71" s="187"/>
      <c r="BC71" s="187"/>
      <c r="BD71" s="187"/>
      <c r="BE71" s="187"/>
      <c r="BF71" s="187"/>
      <c r="BG71" s="187"/>
      <c r="BH71" s="187"/>
      <c r="BI71" s="187"/>
      <c r="BJ71" s="187"/>
      <c r="BK71" s="21"/>
    </row>
    <row r="72" spans="1:63" x14ac:dyDescent="0.25">
      <c r="A72" s="185"/>
      <c r="B72" s="186"/>
      <c r="C72" s="187"/>
      <c r="D72" s="187"/>
      <c r="E72" s="187"/>
      <c r="F72" s="187"/>
      <c r="G72" s="187"/>
      <c r="H72" s="187"/>
      <c r="I72" s="187"/>
      <c r="J72" s="187"/>
      <c r="K72" s="187"/>
      <c r="L72" s="187"/>
      <c r="M72" s="187"/>
      <c r="N72" s="187"/>
      <c r="O72" s="187"/>
      <c r="P72" s="187"/>
      <c r="Q72" s="187"/>
      <c r="R72" s="187"/>
      <c r="S72" s="187"/>
      <c r="T72" s="187"/>
      <c r="U72" s="187"/>
      <c r="V72" s="187"/>
      <c r="W72" s="187"/>
      <c r="X72" s="187"/>
      <c r="Y72" s="187"/>
      <c r="Z72" s="187"/>
      <c r="AA72" s="187"/>
      <c r="AB72" s="187"/>
      <c r="AC72" s="187"/>
      <c r="AD72" s="187"/>
      <c r="AE72" s="187"/>
      <c r="AF72" s="187"/>
      <c r="AG72" s="187"/>
      <c r="AH72" s="187"/>
      <c r="AI72" s="187"/>
      <c r="AJ72" s="187"/>
      <c r="AK72" s="187"/>
      <c r="AL72" s="187"/>
      <c r="AM72" s="187"/>
      <c r="AN72" s="187"/>
      <c r="AO72" s="187"/>
      <c r="AP72" s="187"/>
      <c r="AQ72" s="187"/>
      <c r="AR72" s="187"/>
      <c r="AS72" s="187"/>
      <c r="AT72" s="187"/>
      <c r="AU72" s="187"/>
      <c r="AV72" s="187"/>
      <c r="AW72" s="187"/>
      <c r="AX72" s="187"/>
      <c r="AY72" s="187"/>
      <c r="AZ72" s="187"/>
      <c r="BA72" s="187"/>
      <c r="BB72" s="187"/>
      <c r="BC72" s="187"/>
      <c r="BD72" s="187"/>
      <c r="BE72" s="187"/>
      <c r="BF72" s="187"/>
      <c r="BG72" s="187"/>
      <c r="BH72" s="187"/>
      <c r="BI72" s="187"/>
      <c r="BJ72" s="187"/>
      <c r="BK72" s="21"/>
    </row>
    <row r="73" spans="1:63" x14ac:dyDescent="0.25">
      <c r="T73" s="6"/>
      <c r="U73" s="6"/>
      <c r="V73" s="6"/>
      <c r="W73" s="6"/>
      <c r="Y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</row>
    <row r="74" spans="1:63" ht="15.75" thickBot="1" x14ac:dyDescent="0.3">
      <c r="A74" s="557" t="s">
        <v>15</v>
      </c>
      <c r="B74" s="557"/>
      <c r="C74" s="557"/>
      <c r="D74" s="557"/>
      <c r="E74" s="557"/>
      <c r="F74" s="557"/>
      <c r="G74" s="557"/>
      <c r="H74" s="557"/>
      <c r="I74" s="557"/>
      <c r="J74" s="557"/>
      <c r="K74" s="557"/>
      <c r="L74" s="557"/>
      <c r="M74" s="557"/>
      <c r="N74" s="557"/>
      <c r="O74" s="557"/>
      <c r="P74" s="557"/>
      <c r="Q74" s="557"/>
      <c r="R74" s="557"/>
      <c r="S74" s="557"/>
      <c r="T74" s="557"/>
      <c r="U74" s="557"/>
      <c r="V74" s="557"/>
      <c r="W74" s="557"/>
      <c r="X74" s="557"/>
      <c r="Y74" s="557"/>
      <c r="Z74" s="557"/>
      <c r="AA74" s="557"/>
      <c r="AB74" s="557"/>
      <c r="AC74" s="557"/>
    </row>
    <row r="75" spans="1:63" x14ac:dyDescent="0.25">
      <c r="A75" s="554" t="s">
        <v>53</v>
      </c>
      <c r="B75" s="527" t="s">
        <v>10</v>
      </c>
      <c r="C75" s="527" t="s">
        <v>54</v>
      </c>
      <c r="D75" s="527" t="s">
        <v>55</v>
      </c>
      <c r="E75" s="530" t="s">
        <v>57</v>
      </c>
      <c r="F75" s="531"/>
      <c r="G75" s="531"/>
      <c r="H75" s="531"/>
      <c r="I75" s="532"/>
      <c r="J75" s="530" t="s">
        <v>59</v>
      </c>
      <c r="K75" s="531"/>
      <c r="L75" s="531"/>
      <c r="M75" s="531"/>
      <c r="N75" s="532"/>
      <c r="O75" s="530" t="s">
        <v>74</v>
      </c>
      <c r="P75" s="531"/>
      <c r="Q75" s="531"/>
      <c r="R75" s="531"/>
      <c r="S75" s="532"/>
      <c r="T75" s="542" t="s">
        <v>60</v>
      </c>
      <c r="U75" s="543"/>
      <c r="V75" s="543"/>
      <c r="W75" s="543"/>
      <c r="X75" s="544"/>
      <c r="Y75" s="542" t="s">
        <v>58</v>
      </c>
      <c r="Z75" s="543"/>
      <c r="AA75" s="543"/>
      <c r="AB75" s="543"/>
      <c r="AC75" s="543"/>
      <c r="AD75" s="543"/>
      <c r="AE75" s="543"/>
      <c r="AF75" s="543"/>
      <c r="AG75" s="543"/>
      <c r="AH75" s="543"/>
      <c r="AI75" s="544"/>
      <c r="AJ75" s="542" t="s">
        <v>60</v>
      </c>
      <c r="AK75" s="543"/>
      <c r="AL75" s="543"/>
      <c r="AM75" s="544"/>
      <c r="AN75" s="542" t="s">
        <v>42</v>
      </c>
      <c r="AO75" s="543"/>
      <c r="AP75" s="543"/>
      <c r="AQ75" s="543"/>
      <c r="AR75" s="543"/>
      <c r="AS75" s="543"/>
      <c r="AT75" s="544"/>
      <c r="AU75" s="530" t="s">
        <v>47</v>
      </c>
      <c r="AV75" s="531"/>
      <c r="AW75" s="531"/>
      <c r="AX75" s="531"/>
      <c r="AY75" s="531"/>
      <c r="AZ75" s="532"/>
      <c r="BA75" s="530" t="s">
        <v>68</v>
      </c>
      <c r="BB75" s="531"/>
      <c r="BC75" s="531"/>
      <c r="BD75" s="531"/>
      <c r="BE75" s="532"/>
      <c r="BF75" s="530" t="s">
        <v>69</v>
      </c>
      <c r="BG75" s="531"/>
      <c r="BH75" s="531"/>
      <c r="BI75" s="531"/>
      <c r="BJ75" s="532"/>
      <c r="BK75" s="20"/>
    </row>
    <row r="76" spans="1:63" x14ac:dyDescent="0.25">
      <c r="A76" s="555"/>
      <c r="B76" s="528"/>
      <c r="C76" s="528"/>
      <c r="D76" s="528"/>
      <c r="E76" s="533"/>
      <c r="F76" s="534"/>
      <c r="G76" s="534"/>
      <c r="H76" s="534"/>
      <c r="I76" s="535"/>
      <c r="J76" s="533"/>
      <c r="K76" s="534"/>
      <c r="L76" s="534"/>
      <c r="M76" s="534"/>
      <c r="N76" s="535"/>
      <c r="O76" s="533"/>
      <c r="P76" s="534"/>
      <c r="Q76" s="534"/>
      <c r="R76" s="534"/>
      <c r="S76" s="535"/>
      <c r="T76" s="545"/>
      <c r="U76" s="546"/>
      <c r="V76" s="546"/>
      <c r="W76" s="546"/>
      <c r="X76" s="547"/>
      <c r="Y76" s="545"/>
      <c r="Z76" s="546"/>
      <c r="AA76" s="546"/>
      <c r="AB76" s="546"/>
      <c r="AC76" s="546"/>
      <c r="AD76" s="546"/>
      <c r="AE76" s="546"/>
      <c r="AF76" s="546"/>
      <c r="AG76" s="546"/>
      <c r="AH76" s="546"/>
      <c r="AI76" s="547"/>
      <c r="AJ76" s="545"/>
      <c r="AK76" s="546"/>
      <c r="AL76" s="546"/>
      <c r="AM76" s="547"/>
      <c r="AN76" s="545"/>
      <c r="AO76" s="546"/>
      <c r="AP76" s="546"/>
      <c r="AQ76" s="546"/>
      <c r="AR76" s="546"/>
      <c r="AS76" s="546"/>
      <c r="AT76" s="547"/>
      <c r="AU76" s="533"/>
      <c r="AV76" s="534"/>
      <c r="AW76" s="534"/>
      <c r="AX76" s="534"/>
      <c r="AY76" s="534"/>
      <c r="AZ76" s="535"/>
      <c r="BA76" s="533"/>
      <c r="BB76" s="534"/>
      <c r="BC76" s="534"/>
      <c r="BD76" s="534"/>
      <c r="BE76" s="535"/>
      <c r="BF76" s="533"/>
      <c r="BG76" s="534"/>
      <c r="BH76" s="534"/>
      <c r="BI76" s="534"/>
      <c r="BJ76" s="535"/>
      <c r="BK76" s="20"/>
    </row>
    <row r="77" spans="1:63" ht="15.75" thickBot="1" x14ac:dyDescent="0.3">
      <c r="A77" s="555"/>
      <c r="B77" s="528"/>
      <c r="C77" s="528"/>
      <c r="D77" s="528"/>
      <c r="E77" s="536"/>
      <c r="F77" s="537"/>
      <c r="G77" s="537"/>
      <c r="H77" s="537"/>
      <c r="I77" s="538"/>
      <c r="J77" s="536"/>
      <c r="K77" s="537"/>
      <c r="L77" s="537"/>
      <c r="M77" s="537"/>
      <c r="N77" s="538"/>
      <c r="O77" s="536"/>
      <c r="P77" s="537"/>
      <c r="Q77" s="537"/>
      <c r="R77" s="537"/>
      <c r="S77" s="538"/>
      <c r="T77" s="548"/>
      <c r="U77" s="549"/>
      <c r="V77" s="549"/>
      <c r="W77" s="549"/>
      <c r="X77" s="550"/>
      <c r="Y77" s="548"/>
      <c r="Z77" s="549"/>
      <c r="AA77" s="549"/>
      <c r="AB77" s="549"/>
      <c r="AC77" s="549"/>
      <c r="AD77" s="549"/>
      <c r="AE77" s="549"/>
      <c r="AF77" s="549"/>
      <c r="AG77" s="549"/>
      <c r="AH77" s="549"/>
      <c r="AI77" s="550"/>
      <c r="AJ77" s="548"/>
      <c r="AK77" s="549"/>
      <c r="AL77" s="549"/>
      <c r="AM77" s="550"/>
      <c r="AN77" s="548"/>
      <c r="AO77" s="549"/>
      <c r="AP77" s="549"/>
      <c r="AQ77" s="549"/>
      <c r="AR77" s="549"/>
      <c r="AS77" s="549"/>
      <c r="AT77" s="550"/>
      <c r="AU77" s="536"/>
      <c r="AV77" s="537"/>
      <c r="AW77" s="537"/>
      <c r="AX77" s="537"/>
      <c r="AY77" s="537"/>
      <c r="AZ77" s="538"/>
      <c r="BA77" s="536"/>
      <c r="BB77" s="537"/>
      <c r="BC77" s="537"/>
      <c r="BD77" s="537"/>
      <c r="BE77" s="538"/>
      <c r="BF77" s="536"/>
      <c r="BG77" s="537"/>
      <c r="BH77" s="537"/>
      <c r="BI77" s="537"/>
      <c r="BJ77" s="538"/>
      <c r="BK77" s="20"/>
    </row>
    <row r="78" spans="1:63" x14ac:dyDescent="0.25">
      <c r="A78" s="555"/>
      <c r="B78" s="528"/>
      <c r="C78" s="528"/>
      <c r="D78" s="528"/>
      <c r="E78" s="554" t="s">
        <v>29</v>
      </c>
      <c r="F78" s="539" t="s">
        <v>43</v>
      </c>
      <c r="G78" s="539" t="s">
        <v>44</v>
      </c>
      <c r="H78" s="539" t="s">
        <v>45</v>
      </c>
      <c r="I78" s="539" t="s">
        <v>46</v>
      </c>
      <c r="J78" s="554" t="s">
        <v>29</v>
      </c>
      <c r="K78" s="539" t="s">
        <v>43</v>
      </c>
      <c r="L78" s="539" t="s">
        <v>44</v>
      </c>
      <c r="M78" s="539" t="s">
        <v>45</v>
      </c>
      <c r="N78" s="539" t="s">
        <v>46</v>
      </c>
      <c r="O78" s="564" t="s">
        <v>40</v>
      </c>
      <c r="P78" s="567" t="s">
        <v>41</v>
      </c>
      <c r="Q78" s="567" t="s">
        <v>61</v>
      </c>
      <c r="R78" s="570" t="s">
        <v>56</v>
      </c>
      <c r="S78" s="558" t="s">
        <v>72</v>
      </c>
      <c r="T78" s="539" t="s">
        <v>40</v>
      </c>
      <c r="U78" s="539" t="s">
        <v>41</v>
      </c>
      <c r="V78" s="539" t="s">
        <v>61</v>
      </c>
      <c r="W78" s="551" t="s">
        <v>56</v>
      </c>
      <c r="X78" s="539" t="s">
        <v>72</v>
      </c>
      <c r="Y78" s="561" t="s">
        <v>37</v>
      </c>
      <c r="Z78" s="36"/>
      <c r="AA78" s="37"/>
      <c r="AB78" s="168"/>
      <c r="AC78" s="539" t="s">
        <v>39</v>
      </c>
      <c r="AD78" s="539" t="s">
        <v>38</v>
      </c>
      <c r="AE78" s="539" t="s">
        <v>52</v>
      </c>
      <c r="AF78" s="97"/>
      <c r="AG78" s="539" t="s">
        <v>66</v>
      </c>
      <c r="AH78" s="539" t="s">
        <v>67</v>
      </c>
      <c r="AI78" s="539" t="s">
        <v>70</v>
      </c>
      <c r="AJ78" s="539" t="s">
        <v>40</v>
      </c>
      <c r="AK78" s="539" t="s">
        <v>41</v>
      </c>
      <c r="AL78" s="539" t="s">
        <v>61</v>
      </c>
      <c r="AM78" s="551" t="s">
        <v>56</v>
      </c>
      <c r="AN78" s="527" t="s">
        <v>48</v>
      </c>
      <c r="AO78" s="242"/>
      <c r="AP78" s="527" t="s">
        <v>49</v>
      </c>
      <c r="AQ78" s="242"/>
      <c r="AR78" s="527" t="s">
        <v>50</v>
      </c>
      <c r="AS78" s="527" t="s">
        <v>62</v>
      </c>
      <c r="AT78" s="527" t="s">
        <v>51</v>
      </c>
      <c r="AU78" s="527" t="s">
        <v>48</v>
      </c>
      <c r="AV78" s="242"/>
      <c r="AW78" s="527" t="s">
        <v>49</v>
      </c>
      <c r="AX78" s="527" t="s">
        <v>50</v>
      </c>
      <c r="AY78" s="527" t="s">
        <v>62</v>
      </c>
      <c r="AZ78" s="527" t="s">
        <v>51</v>
      </c>
      <c r="BA78" s="527" t="s">
        <v>48</v>
      </c>
      <c r="BB78" s="527" t="s">
        <v>49</v>
      </c>
      <c r="BC78" s="527" t="s">
        <v>50</v>
      </c>
      <c r="BD78" s="527" t="s">
        <v>62</v>
      </c>
      <c r="BE78" s="527" t="s">
        <v>51</v>
      </c>
      <c r="BF78" s="527" t="s">
        <v>48</v>
      </c>
      <c r="BG78" s="527" t="s">
        <v>49</v>
      </c>
      <c r="BH78" s="527" t="s">
        <v>50</v>
      </c>
      <c r="BI78" s="527" t="s">
        <v>62</v>
      </c>
      <c r="BJ78" s="527" t="s">
        <v>51</v>
      </c>
      <c r="BK78" s="20"/>
    </row>
    <row r="79" spans="1:63" x14ac:dyDescent="0.25">
      <c r="A79" s="555"/>
      <c r="B79" s="528"/>
      <c r="C79" s="528"/>
      <c r="D79" s="528"/>
      <c r="E79" s="555"/>
      <c r="F79" s="540"/>
      <c r="G79" s="540"/>
      <c r="H79" s="540"/>
      <c r="I79" s="540"/>
      <c r="J79" s="555"/>
      <c r="K79" s="540"/>
      <c r="L79" s="540"/>
      <c r="M79" s="540"/>
      <c r="N79" s="540"/>
      <c r="O79" s="565"/>
      <c r="P79" s="568"/>
      <c r="Q79" s="568"/>
      <c r="R79" s="571"/>
      <c r="S79" s="559"/>
      <c r="T79" s="540"/>
      <c r="U79" s="540"/>
      <c r="V79" s="540"/>
      <c r="W79" s="552"/>
      <c r="X79" s="540"/>
      <c r="Y79" s="562"/>
      <c r="Z79" s="38"/>
      <c r="AA79" s="39"/>
      <c r="AB79" s="168"/>
      <c r="AC79" s="540"/>
      <c r="AD79" s="540"/>
      <c r="AE79" s="540"/>
      <c r="AF79" s="98"/>
      <c r="AG79" s="540"/>
      <c r="AH79" s="540"/>
      <c r="AI79" s="540"/>
      <c r="AJ79" s="540"/>
      <c r="AK79" s="540"/>
      <c r="AL79" s="540"/>
      <c r="AM79" s="552"/>
      <c r="AN79" s="528"/>
      <c r="AO79" s="243"/>
      <c r="AP79" s="528"/>
      <c r="AQ79" s="243"/>
      <c r="AR79" s="528"/>
      <c r="AS79" s="528"/>
      <c r="AT79" s="528"/>
      <c r="AU79" s="528"/>
      <c r="AV79" s="243"/>
      <c r="AW79" s="528"/>
      <c r="AX79" s="528"/>
      <c r="AY79" s="528"/>
      <c r="AZ79" s="528"/>
      <c r="BA79" s="528"/>
      <c r="BB79" s="528"/>
      <c r="BC79" s="528"/>
      <c r="BD79" s="528"/>
      <c r="BE79" s="528"/>
      <c r="BF79" s="528"/>
      <c r="BG79" s="528"/>
      <c r="BH79" s="528"/>
      <c r="BI79" s="528"/>
      <c r="BJ79" s="528"/>
      <c r="BK79" s="20"/>
    </row>
    <row r="80" spans="1:63" x14ac:dyDescent="0.25">
      <c r="A80" s="555"/>
      <c r="B80" s="528"/>
      <c r="C80" s="528"/>
      <c r="D80" s="528"/>
      <c r="E80" s="555"/>
      <c r="F80" s="540"/>
      <c r="G80" s="540"/>
      <c r="H80" s="540"/>
      <c r="I80" s="540"/>
      <c r="J80" s="555"/>
      <c r="K80" s="540"/>
      <c r="L80" s="540"/>
      <c r="M80" s="540"/>
      <c r="N80" s="540"/>
      <c r="O80" s="565"/>
      <c r="P80" s="568"/>
      <c r="Q80" s="568"/>
      <c r="R80" s="571"/>
      <c r="S80" s="559"/>
      <c r="T80" s="540"/>
      <c r="U80" s="540"/>
      <c r="V80" s="540"/>
      <c r="W80" s="552"/>
      <c r="X80" s="540"/>
      <c r="Y80" s="562"/>
      <c r="Z80" s="38"/>
      <c r="AA80" s="39"/>
      <c r="AB80" s="168"/>
      <c r="AC80" s="540"/>
      <c r="AD80" s="540"/>
      <c r="AE80" s="540"/>
      <c r="AF80" s="98"/>
      <c r="AG80" s="540"/>
      <c r="AH80" s="540"/>
      <c r="AI80" s="540"/>
      <c r="AJ80" s="540"/>
      <c r="AK80" s="540"/>
      <c r="AL80" s="540"/>
      <c r="AM80" s="552"/>
      <c r="AN80" s="528"/>
      <c r="AO80" s="243"/>
      <c r="AP80" s="528"/>
      <c r="AQ80" s="243"/>
      <c r="AR80" s="528"/>
      <c r="AS80" s="528"/>
      <c r="AT80" s="528"/>
      <c r="AU80" s="528"/>
      <c r="AV80" s="243"/>
      <c r="AW80" s="528"/>
      <c r="AX80" s="528"/>
      <c r="AY80" s="528"/>
      <c r="AZ80" s="528"/>
      <c r="BA80" s="528"/>
      <c r="BB80" s="528"/>
      <c r="BC80" s="528"/>
      <c r="BD80" s="528"/>
      <c r="BE80" s="528"/>
      <c r="BF80" s="528"/>
      <c r="BG80" s="528"/>
      <c r="BH80" s="528"/>
      <c r="BI80" s="528"/>
      <c r="BJ80" s="528"/>
      <c r="BK80" s="20"/>
    </row>
    <row r="81" spans="1:63" x14ac:dyDescent="0.25">
      <c r="A81" s="555"/>
      <c r="B81" s="528"/>
      <c r="C81" s="528"/>
      <c r="D81" s="528"/>
      <c r="E81" s="555"/>
      <c r="F81" s="540"/>
      <c r="G81" s="540"/>
      <c r="H81" s="540"/>
      <c r="I81" s="540"/>
      <c r="J81" s="555"/>
      <c r="K81" s="540"/>
      <c r="L81" s="540"/>
      <c r="M81" s="540"/>
      <c r="N81" s="540"/>
      <c r="O81" s="565"/>
      <c r="P81" s="568"/>
      <c r="Q81" s="568"/>
      <c r="R81" s="571"/>
      <c r="S81" s="559"/>
      <c r="T81" s="540"/>
      <c r="U81" s="540"/>
      <c r="V81" s="540"/>
      <c r="W81" s="552"/>
      <c r="X81" s="540"/>
      <c r="Y81" s="562"/>
      <c r="Z81" s="38"/>
      <c r="AA81" s="39"/>
      <c r="AB81" s="168"/>
      <c r="AC81" s="540"/>
      <c r="AD81" s="540"/>
      <c r="AE81" s="540"/>
      <c r="AF81" s="98"/>
      <c r="AG81" s="540"/>
      <c r="AH81" s="540"/>
      <c r="AI81" s="540"/>
      <c r="AJ81" s="540"/>
      <c r="AK81" s="540"/>
      <c r="AL81" s="540"/>
      <c r="AM81" s="552"/>
      <c r="AN81" s="528"/>
      <c r="AO81" s="243"/>
      <c r="AP81" s="528"/>
      <c r="AQ81" s="243"/>
      <c r="AR81" s="528"/>
      <c r="AS81" s="528"/>
      <c r="AT81" s="528"/>
      <c r="AU81" s="528"/>
      <c r="AV81" s="243"/>
      <c r="AW81" s="528"/>
      <c r="AX81" s="528"/>
      <c r="AY81" s="528"/>
      <c r="AZ81" s="528"/>
      <c r="BA81" s="528"/>
      <c r="BB81" s="528"/>
      <c r="BC81" s="528"/>
      <c r="BD81" s="528"/>
      <c r="BE81" s="528"/>
      <c r="BF81" s="528"/>
      <c r="BG81" s="528"/>
      <c r="BH81" s="528"/>
      <c r="BI81" s="528"/>
      <c r="BJ81" s="528"/>
      <c r="BK81" s="20"/>
    </row>
    <row r="82" spans="1:63" ht="15.75" thickBot="1" x14ac:dyDescent="0.3">
      <c r="A82" s="556"/>
      <c r="B82" s="529"/>
      <c r="C82" s="529"/>
      <c r="D82" s="529"/>
      <c r="E82" s="556"/>
      <c r="F82" s="541"/>
      <c r="G82" s="541"/>
      <c r="H82" s="541"/>
      <c r="I82" s="541"/>
      <c r="J82" s="556"/>
      <c r="K82" s="541"/>
      <c r="L82" s="541"/>
      <c r="M82" s="541"/>
      <c r="N82" s="541"/>
      <c r="O82" s="566"/>
      <c r="P82" s="569"/>
      <c r="Q82" s="569"/>
      <c r="R82" s="573"/>
      <c r="S82" s="560"/>
      <c r="T82" s="541"/>
      <c r="U82" s="541"/>
      <c r="V82" s="541"/>
      <c r="W82" s="553"/>
      <c r="X82" s="541"/>
      <c r="Y82" s="563"/>
      <c r="Z82" s="40"/>
      <c r="AA82" s="41"/>
      <c r="AB82" s="169"/>
      <c r="AC82" s="541"/>
      <c r="AD82" s="541"/>
      <c r="AE82" s="541"/>
      <c r="AF82" s="99"/>
      <c r="AG82" s="541"/>
      <c r="AH82" s="541"/>
      <c r="AI82" s="541"/>
      <c r="AJ82" s="541"/>
      <c r="AK82" s="541"/>
      <c r="AL82" s="541"/>
      <c r="AM82" s="553"/>
      <c r="AN82" s="529"/>
      <c r="AO82" s="244"/>
      <c r="AP82" s="529"/>
      <c r="AQ82" s="244"/>
      <c r="AR82" s="529"/>
      <c r="AS82" s="529"/>
      <c r="AT82" s="529"/>
      <c r="AU82" s="529"/>
      <c r="AV82" s="244"/>
      <c r="AW82" s="529"/>
      <c r="AX82" s="529"/>
      <c r="AY82" s="529"/>
      <c r="AZ82" s="529"/>
      <c r="BA82" s="529"/>
      <c r="BB82" s="529"/>
      <c r="BC82" s="529"/>
      <c r="BD82" s="529"/>
      <c r="BE82" s="529"/>
      <c r="BF82" s="529"/>
      <c r="BG82" s="529"/>
      <c r="BH82" s="529"/>
      <c r="BI82" s="529"/>
      <c r="BJ82" s="529"/>
      <c r="BK82" s="20"/>
    </row>
    <row r="83" spans="1:63" x14ac:dyDescent="0.25">
      <c r="A83" s="1" t="s">
        <v>27</v>
      </c>
      <c r="B83" s="56">
        <f>B84+B85+B86+B87+B88+B89+B90+B91+B92</f>
        <v>14</v>
      </c>
      <c r="C83" s="59">
        <v>85529</v>
      </c>
      <c r="D83" s="59">
        <f>D84+D85+D86+D87+D88+D89+D90+D91+D92</f>
        <v>1197406</v>
      </c>
      <c r="E83" s="2"/>
      <c r="F83" s="11"/>
      <c r="G83" s="26"/>
      <c r="H83" s="11"/>
      <c r="I83" s="62"/>
      <c r="J83" s="64"/>
      <c r="K83" s="18"/>
      <c r="L83" s="18"/>
      <c r="M83" s="18"/>
      <c r="N83" s="87"/>
      <c r="O83" s="19"/>
      <c r="P83" s="19"/>
      <c r="Q83" s="19"/>
      <c r="R83" s="19"/>
      <c r="S83" s="19"/>
      <c r="T83" s="52"/>
      <c r="U83" s="18"/>
      <c r="V83" s="18"/>
      <c r="W83" s="27"/>
      <c r="X83" s="100"/>
      <c r="Y83" s="106"/>
      <c r="Z83" s="107"/>
      <c r="AA83" s="107"/>
      <c r="AB83" s="107"/>
      <c r="AC83" s="107"/>
      <c r="AD83" s="107"/>
      <c r="AE83" s="109"/>
      <c r="AF83" s="170"/>
      <c r="AG83" s="110"/>
      <c r="AH83" s="110"/>
      <c r="AI83" s="111">
        <f>AI84+AI85+AI86+AI87+AI88+AI89+AI90+AI91+AI92</f>
        <v>233.30171217811494</v>
      </c>
      <c r="AJ83" s="52"/>
      <c r="AK83" s="18"/>
      <c r="AL83" s="18"/>
      <c r="AM83" s="27"/>
      <c r="AN83" s="64"/>
      <c r="AO83" s="52"/>
      <c r="AP83" s="18"/>
      <c r="AQ83" s="18"/>
      <c r="AR83" s="18"/>
      <c r="AS83" s="18"/>
      <c r="AT83" s="27"/>
      <c r="AU83" s="52"/>
      <c r="AV83" s="52"/>
      <c r="AW83" s="18"/>
      <c r="AX83" s="18"/>
      <c r="AY83" s="18"/>
      <c r="AZ83" s="27"/>
      <c r="BA83" s="52"/>
      <c r="BB83" s="18"/>
      <c r="BC83" s="18"/>
      <c r="BD83" s="18"/>
      <c r="BE83" s="27"/>
      <c r="BF83" s="52"/>
      <c r="BG83" s="18"/>
      <c r="BH83" s="18"/>
      <c r="BI83" s="18"/>
      <c r="BJ83" s="27"/>
      <c r="BK83" s="21"/>
    </row>
    <row r="84" spans="1:63" x14ac:dyDescent="0.25">
      <c r="A84" s="3" t="s">
        <v>0</v>
      </c>
      <c r="B84" s="57">
        <v>1.5</v>
      </c>
      <c r="C84" s="60">
        <f>(ROUND(C83,0))</f>
        <v>85529</v>
      </c>
      <c r="D84" s="60">
        <f t="shared" ref="D84:D93" si="102">C84*B84</f>
        <v>128293.5</v>
      </c>
      <c r="E84" s="114">
        <f>D84/S84</f>
        <v>25.167785234899334</v>
      </c>
      <c r="F84" s="115">
        <v>30</v>
      </c>
      <c r="G84" s="117">
        <f t="shared" ref="G84:G93" si="103">F84/1.3</f>
        <v>23.076923076923077</v>
      </c>
      <c r="H84" s="115">
        <f>F84</f>
        <v>30</v>
      </c>
      <c r="I84" s="116">
        <f>G84</f>
        <v>23.076923076923077</v>
      </c>
      <c r="J84" s="114">
        <f t="shared" ref="J84:J93" si="104">D84/X84</f>
        <v>16.778523489932887</v>
      </c>
      <c r="K84" s="115">
        <f t="shared" ref="K84:K90" si="105">F84/1.5</f>
        <v>20</v>
      </c>
      <c r="L84" s="115">
        <f>K84/1.3</f>
        <v>15.384615384615383</v>
      </c>
      <c r="M84" s="115">
        <f t="shared" ref="M84:N93" si="106">H84/1.5</f>
        <v>20</v>
      </c>
      <c r="N84" s="118">
        <f>I84/1.5</f>
        <v>15.384615384615385</v>
      </c>
      <c r="O84" s="114">
        <f t="shared" ref="O84:O93" si="107">(D84*AJ84/100)/F84</f>
        <v>1111.877</v>
      </c>
      <c r="P84" s="115">
        <f t="shared" ref="P84:P93" si="108">(D84*AK84/100)/G84</f>
        <v>2168.1601499999997</v>
      </c>
      <c r="Q84" s="115">
        <f t="shared" ref="Q84:Q93" si="109">(D84*AL84/100)/H84</f>
        <v>427.64500000000004</v>
      </c>
      <c r="R84" s="115">
        <f t="shared" ref="R84:R93" si="110">(D84*AM84/100)/I84</f>
        <v>1389.8462500000001</v>
      </c>
      <c r="S84" s="116">
        <f>O84+P84+Q84+R84</f>
        <v>5097.5283999999992</v>
      </c>
      <c r="T84" s="119">
        <f t="shared" ref="T84:T93" si="111">(D84*AJ84/100)/K84</f>
        <v>1667.8154999999999</v>
      </c>
      <c r="U84" s="119">
        <f t="shared" ref="U84:U93" si="112">(D84*AK84/100)/L84</f>
        <v>3252.240225</v>
      </c>
      <c r="V84" s="119">
        <f t="shared" ref="V84:V90" si="113">(D84*AL84/100)/M84</f>
        <v>641.46749999999997</v>
      </c>
      <c r="W84" s="119">
        <f t="shared" ref="W84:W90" si="114">(D84*AM84/100)/N84</f>
        <v>2084.7693749999999</v>
      </c>
      <c r="X84" s="153">
        <f>T84+U84+V84+W84</f>
        <v>7646.2925999999998</v>
      </c>
      <c r="Y84" s="114">
        <f>D84/E84</f>
        <v>5097.5283999999992</v>
      </c>
      <c r="Z84" s="117"/>
      <c r="AA84" s="117"/>
      <c r="AB84" s="117">
        <f>D84/J84</f>
        <v>7646.2925999999998</v>
      </c>
      <c r="AC84" s="115">
        <f>C84/E84</f>
        <v>3398.3522666666659</v>
      </c>
      <c r="AD84" s="115">
        <f>AC84/$BP$2</f>
        <v>14.522872934472931</v>
      </c>
      <c r="AE84" s="118">
        <f>AD84*1.5</f>
        <v>21.784309401709397</v>
      </c>
      <c r="AF84" s="118">
        <f>C84/J84/$BP$2</f>
        <v>21.784309401709397</v>
      </c>
      <c r="AG84" s="115">
        <f>AD84/4</f>
        <v>3.6307182336182326</v>
      </c>
      <c r="AH84" s="115">
        <f>AD84/2</f>
        <v>7.2614364672364653</v>
      </c>
      <c r="AI84" s="111">
        <f>AD84*B84</f>
        <v>21.784309401709397</v>
      </c>
      <c r="AJ84" s="119">
        <v>26</v>
      </c>
      <c r="AK84" s="115">
        <f>100-AJ84-AL84-AM84</f>
        <v>39</v>
      </c>
      <c r="AL84" s="115">
        <v>10</v>
      </c>
      <c r="AM84" s="116">
        <v>25</v>
      </c>
      <c r="AN84" s="114">
        <f>AP84+AR84+AS84+AT84</f>
        <v>14.522872934472931</v>
      </c>
      <c r="AO84" s="119"/>
      <c r="AP84" s="115">
        <f>AD84*AJ84%</f>
        <v>3.7759469629629621</v>
      </c>
      <c r="AQ84" s="115"/>
      <c r="AR84" s="115">
        <f>AD84*AK84%</f>
        <v>5.6639204444444431</v>
      </c>
      <c r="AS84" s="115">
        <f>AD84*AL84%</f>
        <v>1.4522872934472932</v>
      </c>
      <c r="AT84" s="116">
        <f>AD84*AM84%</f>
        <v>3.6307182336182326</v>
      </c>
      <c r="AU84" s="53">
        <f>AW84+AX84+AY84+AZ84</f>
        <v>0</v>
      </c>
      <c r="AV84" s="53"/>
      <c r="AW84" s="19">
        <f t="shared" ref="AW84:AZ93" si="115">$AE$83*AJ84%</f>
        <v>0</v>
      </c>
      <c r="AX84" s="19">
        <f t="shared" si="115"/>
        <v>0</v>
      </c>
      <c r="AY84" s="19">
        <f t="shared" si="115"/>
        <v>0</v>
      </c>
      <c r="AZ84" s="28">
        <f t="shared" si="115"/>
        <v>0</v>
      </c>
      <c r="BA84" s="53">
        <f>BB84+BC84+BD84+BE84</f>
        <v>0</v>
      </c>
      <c r="BB84" s="19">
        <f>AG83*AJ84%</f>
        <v>0</v>
      </c>
      <c r="BC84" s="19">
        <f>AG83*AK84%</f>
        <v>0</v>
      </c>
      <c r="BD84" s="19">
        <f>AG83*AL84%</f>
        <v>0</v>
      </c>
      <c r="BE84" s="19">
        <f>AG83*AM84%</f>
        <v>0</v>
      </c>
      <c r="BF84" s="53">
        <f>BG84+BH84+BI84+BJ84</f>
        <v>0</v>
      </c>
      <c r="BG84" s="19">
        <f>AH83*AJ84%</f>
        <v>0</v>
      </c>
      <c r="BH84" s="19">
        <f>AH83*AK84%</f>
        <v>0</v>
      </c>
      <c r="BI84" s="19">
        <f>AH83*AL84%</f>
        <v>0</v>
      </c>
      <c r="BJ84" s="19">
        <f>AH83*AM84%</f>
        <v>0</v>
      </c>
      <c r="BK84" s="21"/>
    </row>
    <row r="85" spans="1:63" x14ac:dyDescent="0.25">
      <c r="A85" s="3" t="s">
        <v>1</v>
      </c>
      <c r="B85" s="57">
        <v>1.5</v>
      </c>
      <c r="C85" s="60">
        <f t="shared" ref="C85:C93" si="116">C18</f>
        <v>85529</v>
      </c>
      <c r="D85" s="60">
        <f t="shared" si="102"/>
        <v>128293.5</v>
      </c>
      <c r="E85" s="114">
        <f t="shared" ref="E85:E93" si="117">D85/S85</f>
        <v>21.079258010118043</v>
      </c>
      <c r="F85" s="115">
        <v>25</v>
      </c>
      <c r="G85" s="117">
        <f t="shared" si="103"/>
        <v>19.23076923076923</v>
      </c>
      <c r="H85" s="115">
        <f t="shared" ref="H85:I93" si="118">F85</f>
        <v>25</v>
      </c>
      <c r="I85" s="116">
        <f t="shared" si="118"/>
        <v>19.23076923076923</v>
      </c>
      <c r="J85" s="114">
        <f t="shared" si="104"/>
        <v>14.052838673412028</v>
      </c>
      <c r="K85" s="115">
        <f t="shared" si="105"/>
        <v>16.666666666666668</v>
      </c>
      <c r="L85" s="115">
        <f t="shared" ref="L85:L93" si="119">K85/1.3</f>
        <v>12.820512820512821</v>
      </c>
      <c r="M85" s="115">
        <f t="shared" si="106"/>
        <v>16.666666666666668</v>
      </c>
      <c r="N85" s="118">
        <f t="shared" si="106"/>
        <v>12.820512820512819</v>
      </c>
      <c r="O85" s="114">
        <f t="shared" si="107"/>
        <v>1436.8872000000001</v>
      </c>
      <c r="P85" s="115">
        <f t="shared" si="108"/>
        <v>2468.3669400000003</v>
      </c>
      <c r="Q85" s="115">
        <f t="shared" si="109"/>
        <v>513.17399999999998</v>
      </c>
      <c r="R85" s="115">
        <f t="shared" si="110"/>
        <v>1667.8155000000002</v>
      </c>
      <c r="S85" s="116">
        <f t="shared" ref="S85:S93" si="120">O85+P85+Q85+R85</f>
        <v>6086.2436400000006</v>
      </c>
      <c r="T85" s="119">
        <f t="shared" si="111"/>
        <v>2155.3307999999997</v>
      </c>
      <c r="U85" s="119">
        <f t="shared" si="112"/>
        <v>3702.5504099999998</v>
      </c>
      <c r="V85" s="119">
        <f t="shared" si="113"/>
        <v>769.76099999999997</v>
      </c>
      <c r="W85" s="119">
        <f t="shared" si="114"/>
        <v>2501.72325</v>
      </c>
      <c r="X85" s="153">
        <f t="shared" ref="X85:X93" si="121">T85+U85+V85+W85</f>
        <v>9129.3654600000009</v>
      </c>
      <c r="Y85" s="114">
        <f t="shared" ref="Y85:Y93" si="122">D85/E85</f>
        <v>6086.2436400000006</v>
      </c>
      <c r="Z85" s="117"/>
      <c r="AA85" s="117"/>
      <c r="AB85" s="117">
        <f t="shared" ref="AB85:AB93" si="123">D85/J85</f>
        <v>9129.3654600000009</v>
      </c>
      <c r="AC85" s="115">
        <f t="shared" ref="AC85:AC93" si="124">C85/E85</f>
        <v>4057.4957600000002</v>
      </c>
      <c r="AD85" s="115">
        <f t="shared" ref="AD85:AD93" si="125">AC85/$BP$2</f>
        <v>17.339725470085472</v>
      </c>
      <c r="AE85" s="118">
        <f t="shared" ref="AE85:AE93" si="126">AD85*1.5</f>
        <v>26.00958820512821</v>
      </c>
      <c r="AF85" s="118">
        <f t="shared" ref="AF85:AF93" si="127">C85/J85/$BP$2</f>
        <v>26.009588205128207</v>
      </c>
      <c r="AG85" s="115">
        <f t="shared" ref="AG85:AG93" si="128">AD85/4</f>
        <v>4.3349313675213681</v>
      </c>
      <c r="AH85" s="115">
        <f t="shared" ref="AH85:AH93" si="129">AD85/2</f>
        <v>8.6698627350427362</v>
      </c>
      <c r="AI85" s="111">
        <f t="shared" ref="AI85:AI93" si="130">AD85*B85</f>
        <v>26.00958820512821</v>
      </c>
      <c r="AJ85" s="119">
        <v>28</v>
      </c>
      <c r="AK85" s="115">
        <f t="shared" ref="AK85:AK93" si="131">100-AJ85-AL85-AM85</f>
        <v>37</v>
      </c>
      <c r="AL85" s="115">
        <v>10</v>
      </c>
      <c r="AM85" s="116">
        <v>25</v>
      </c>
      <c r="AN85" s="114">
        <f t="shared" ref="AN85:AN93" si="132">AP85+AR85+AS85+AT85</f>
        <v>17.339725470085472</v>
      </c>
      <c r="AO85" s="119"/>
      <c r="AP85" s="115">
        <f t="shared" ref="AP85:AP93" si="133">AD85*AJ85%</f>
        <v>4.8551231316239329</v>
      </c>
      <c r="AQ85" s="115"/>
      <c r="AR85" s="115">
        <f t="shared" ref="AR85:AR93" si="134">AD85*AK85%</f>
        <v>6.4156984239316248</v>
      </c>
      <c r="AS85" s="115">
        <f t="shared" ref="AS85:AS93" si="135">AD85*AL85%</f>
        <v>1.7339725470085474</v>
      </c>
      <c r="AT85" s="116">
        <f t="shared" ref="AT85:AT93" si="136">AD85*AM85%</f>
        <v>4.3349313675213681</v>
      </c>
      <c r="AU85" s="53">
        <f t="shared" ref="AU85:AU93" si="137">AW85+AX85+AY85+AZ85</f>
        <v>0</v>
      </c>
      <c r="AV85" s="53"/>
      <c r="AW85" s="19">
        <f t="shared" si="115"/>
        <v>0</v>
      </c>
      <c r="AX85" s="19">
        <f t="shared" si="115"/>
        <v>0</v>
      </c>
      <c r="AY85" s="19">
        <f t="shared" si="115"/>
        <v>0</v>
      </c>
      <c r="AZ85" s="28">
        <f t="shared" si="115"/>
        <v>0</v>
      </c>
      <c r="BA85" s="53">
        <f t="shared" ref="BA85:BA93" si="138">BB85+BC85+BD85+BE85</f>
        <v>3.6307182336182326</v>
      </c>
      <c r="BB85" s="19">
        <f t="shared" ref="BB85:BB93" si="139">AG84*AJ85%</f>
        <v>1.0166011054131052</v>
      </c>
      <c r="BC85" s="19">
        <f t="shared" ref="BC85:BC93" si="140">AG84*AK85%</f>
        <v>1.3433657464387461</v>
      </c>
      <c r="BD85" s="19">
        <f t="shared" ref="BD85:BD93" si="141">AG84*AL85%</f>
        <v>0.36307182336182331</v>
      </c>
      <c r="BE85" s="19">
        <f t="shared" ref="BE85:BE93" si="142">AG84*AM85%</f>
        <v>0.90767955840455816</v>
      </c>
      <c r="BF85" s="53">
        <f t="shared" ref="BF85:BF93" si="143">BG85+BH85+BI85+BJ85</f>
        <v>7.2614364672364653</v>
      </c>
      <c r="BG85" s="19">
        <f t="shared" ref="BG85:BG93" si="144">AH84*AJ85%</f>
        <v>2.0332022108262104</v>
      </c>
      <c r="BH85" s="19">
        <f t="shared" ref="BH85:BH93" si="145">AH84*AK85%</f>
        <v>2.6867314928774921</v>
      </c>
      <c r="BI85" s="19">
        <f t="shared" ref="BI85:BI93" si="146">AH84*AL85%</f>
        <v>0.72614364672364662</v>
      </c>
      <c r="BJ85" s="19">
        <f t="shared" ref="BJ85:BJ93" si="147">AH84*AM85%</f>
        <v>1.8153591168091163</v>
      </c>
      <c r="BK85" s="21"/>
    </row>
    <row r="86" spans="1:63" x14ac:dyDescent="0.25">
      <c r="A86" s="3" t="s">
        <v>2</v>
      </c>
      <c r="B86" s="57">
        <v>1.25</v>
      </c>
      <c r="C86" s="60">
        <f t="shared" si="116"/>
        <v>85529</v>
      </c>
      <c r="D86" s="60">
        <f t="shared" si="102"/>
        <v>106911.25</v>
      </c>
      <c r="E86" s="114">
        <f t="shared" si="117"/>
        <v>21.795989537925021</v>
      </c>
      <c r="F86" s="115">
        <v>25</v>
      </c>
      <c r="G86" s="117">
        <f t="shared" si="103"/>
        <v>19.23076923076923</v>
      </c>
      <c r="H86" s="115">
        <f t="shared" si="118"/>
        <v>25</v>
      </c>
      <c r="I86" s="116">
        <f t="shared" si="118"/>
        <v>19.23076923076923</v>
      </c>
      <c r="J86" s="114">
        <f t="shared" si="104"/>
        <v>14.530659691950015</v>
      </c>
      <c r="K86" s="115">
        <f t="shared" si="105"/>
        <v>16.666666666666668</v>
      </c>
      <c r="L86" s="115">
        <f t="shared" si="119"/>
        <v>12.820512820512821</v>
      </c>
      <c r="M86" s="115">
        <f t="shared" si="106"/>
        <v>16.666666666666668</v>
      </c>
      <c r="N86" s="118">
        <f t="shared" si="106"/>
        <v>12.820512820512819</v>
      </c>
      <c r="O86" s="114">
        <f t="shared" si="107"/>
        <v>1753.3445000000002</v>
      </c>
      <c r="P86" s="115">
        <f t="shared" si="108"/>
        <v>1334.2524000000001</v>
      </c>
      <c r="Q86" s="115">
        <f t="shared" si="109"/>
        <v>427.64499999999998</v>
      </c>
      <c r="R86" s="115">
        <f t="shared" si="110"/>
        <v>1389.8462500000001</v>
      </c>
      <c r="S86" s="116">
        <f t="shared" si="120"/>
        <v>4905.0881500000005</v>
      </c>
      <c r="T86" s="119">
        <f t="shared" si="111"/>
        <v>2630.0167499999998</v>
      </c>
      <c r="U86" s="119">
        <f t="shared" si="112"/>
        <v>2001.3786</v>
      </c>
      <c r="V86" s="119">
        <f t="shared" si="113"/>
        <v>641.46749999999997</v>
      </c>
      <c r="W86" s="119">
        <f t="shared" si="114"/>
        <v>2084.7693750000003</v>
      </c>
      <c r="X86" s="153">
        <f t="shared" si="121"/>
        <v>7357.6322249999994</v>
      </c>
      <c r="Y86" s="114">
        <f t="shared" si="122"/>
        <v>4905.0881500000005</v>
      </c>
      <c r="Z86" s="117"/>
      <c r="AA86" s="117"/>
      <c r="AB86" s="117">
        <f t="shared" si="123"/>
        <v>7357.6322249999994</v>
      </c>
      <c r="AC86" s="115">
        <f t="shared" si="124"/>
        <v>3924.0705200000002</v>
      </c>
      <c r="AD86" s="115">
        <f t="shared" si="125"/>
        <v>16.769532136752137</v>
      </c>
      <c r="AE86" s="118">
        <f t="shared" si="126"/>
        <v>25.154298205128207</v>
      </c>
      <c r="AF86" s="118">
        <f t="shared" si="127"/>
        <v>25.154298205128203</v>
      </c>
      <c r="AG86" s="115">
        <f t="shared" si="128"/>
        <v>4.1923830341880342</v>
      </c>
      <c r="AH86" s="115">
        <f t="shared" si="129"/>
        <v>8.3847660683760683</v>
      </c>
      <c r="AI86" s="111">
        <f t="shared" si="130"/>
        <v>20.96191517094017</v>
      </c>
      <c r="AJ86" s="119">
        <v>41</v>
      </c>
      <c r="AK86" s="115">
        <f t="shared" si="131"/>
        <v>24</v>
      </c>
      <c r="AL86" s="115">
        <v>10</v>
      </c>
      <c r="AM86" s="116">
        <v>25</v>
      </c>
      <c r="AN86" s="114">
        <f t="shared" si="132"/>
        <v>16.769532136752137</v>
      </c>
      <c r="AO86" s="119"/>
      <c r="AP86" s="115">
        <f t="shared" si="133"/>
        <v>6.8755081760683758</v>
      </c>
      <c r="AQ86" s="115"/>
      <c r="AR86" s="115">
        <f t="shared" si="134"/>
        <v>4.024687712820513</v>
      </c>
      <c r="AS86" s="115">
        <f t="shared" si="135"/>
        <v>1.6769532136752137</v>
      </c>
      <c r="AT86" s="116">
        <f t="shared" si="136"/>
        <v>4.1923830341880342</v>
      </c>
      <c r="AU86" s="53">
        <f t="shared" si="137"/>
        <v>0</v>
      </c>
      <c r="AV86" s="53"/>
      <c r="AW86" s="19">
        <f t="shared" si="115"/>
        <v>0</v>
      </c>
      <c r="AX86" s="19">
        <f t="shared" si="115"/>
        <v>0</v>
      </c>
      <c r="AY86" s="19">
        <f t="shared" si="115"/>
        <v>0</v>
      </c>
      <c r="AZ86" s="28">
        <f t="shared" si="115"/>
        <v>0</v>
      </c>
      <c r="BA86" s="53">
        <f t="shared" si="138"/>
        <v>4.3349313675213681</v>
      </c>
      <c r="BB86" s="19">
        <f t="shared" si="139"/>
        <v>1.7773218606837609</v>
      </c>
      <c r="BC86" s="19">
        <f t="shared" si="140"/>
        <v>1.0403835282051284</v>
      </c>
      <c r="BD86" s="19">
        <f t="shared" si="141"/>
        <v>0.43349313675213685</v>
      </c>
      <c r="BE86" s="19">
        <f t="shared" si="142"/>
        <v>1.083732841880342</v>
      </c>
      <c r="BF86" s="53">
        <f t="shared" si="143"/>
        <v>8.6698627350427362</v>
      </c>
      <c r="BG86" s="19">
        <f t="shared" si="144"/>
        <v>3.5546437213675217</v>
      </c>
      <c r="BH86" s="19">
        <f t="shared" si="145"/>
        <v>2.0807670564102567</v>
      </c>
      <c r="BI86" s="19">
        <f t="shared" si="146"/>
        <v>0.86698627350427371</v>
      </c>
      <c r="BJ86" s="19">
        <f t="shared" si="147"/>
        <v>2.167465683760684</v>
      </c>
      <c r="BK86" s="21"/>
    </row>
    <row r="87" spans="1:63" x14ac:dyDescent="0.25">
      <c r="A87" s="3" t="s">
        <v>3</v>
      </c>
      <c r="B87" s="57">
        <v>1.5</v>
      </c>
      <c r="C87" s="60">
        <f t="shared" si="116"/>
        <v>85529</v>
      </c>
      <c r="D87" s="60">
        <f t="shared" si="102"/>
        <v>128293.5</v>
      </c>
      <c r="E87" s="114">
        <f t="shared" si="117"/>
        <v>24.549918166939445</v>
      </c>
      <c r="F87" s="115">
        <v>30</v>
      </c>
      <c r="G87" s="117">
        <f t="shared" si="103"/>
        <v>23.076923076923077</v>
      </c>
      <c r="H87" s="115">
        <f t="shared" si="118"/>
        <v>30</v>
      </c>
      <c r="I87" s="116">
        <f t="shared" si="118"/>
        <v>23.076923076923077</v>
      </c>
      <c r="J87" s="114">
        <f t="shared" si="104"/>
        <v>16.366612111292962</v>
      </c>
      <c r="K87" s="115">
        <f t="shared" si="105"/>
        <v>20</v>
      </c>
      <c r="L87" s="115">
        <f t="shared" si="119"/>
        <v>15.384615384615383</v>
      </c>
      <c r="M87" s="115">
        <f t="shared" si="106"/>
        <v>20</v>
      </c>
      <c r="N87" s="118">
        <f t="shared" si="106"/>
        <v>15.384615384615385</v>
      </c>
      <c r="O87" s="114">
        <f t="shared" si="107"/>
        <v>684.23199999999997</v>
      </c>
      <c r="P87" s="115">
        <f t="shared" si="108"/>
        <v>2724.0986499999999</v>
      </c>
      <c r="Q87" s="115">
        <f t="shared" si="109"/>
        <v>427.64500000000004</v>
      </c>
      <c r="R87" s="115">
        <f t="shared" si="110"/>
        <v>1389.8462500000001</v>
      </c>
      <c r="S87" s="116">
        <f t="shared" si="120"/>
        <v>5225.8218999999999</v>
      </c>
      <c r="T87" s="119">
        <f t="shared" si="111"/>
        <v>1026.348</v>
      </c>
      <c r="U87" s="119">
        <f t="shared" si="112"/>
        <v>4086.1479750000003</v>
      </c>
      <c r="V87" s="119">
        <f t="shared" si="113"/>
        <v>641.46749999999997</v>
      </c>
      <c r="W87" s="119">
        <f t="shared" si="114"/>
        <v>2084.7693749999999</v>
      </c>
      <c r="X87" s="153">
        <f t="shared" si="121"/>
        <v>7838.7328499999994</v>
      </c>
      <c r="Y87" s="114">
        <f t="shared" si="122"/>
        <v>5225.8218999999999</v>
      </c>
      <c r="Z87" s="117"/>
      <c r="AA87" s="117"/>
      <c r="AB87" s="117">
        <f t="shared" si="123"/>
        <v>7838.7328500000003</v>
      </c>
      <c r="AC87" s="115">
        <f t="shared" si="124"/>
        <v>3483.8812666666663</v>
      </c>
      <c r="AD87" s="115">
        <f t="shared" si="125"/>
        <v>14.888381481481479</v>
      </c>
      <c r="AE87" s="118">
        <f t="shared" si="126"/>
        <v>22.332572222222218</v>
      </c>
      <c r="AF87" s="118">
        <f t="shared" si="127"/>
        <v>22.332572222222222</v>
      </c>
      <c r="AG87" s="115">
        <f t="shared" si="128"/>
        <v>3.7220953703703699</v>
      </c>
      <c r="AH87" s="115">
        <f t="shared" si="129"/>
        <v>7.4441907407407397</v>
      </c>
      <c r="AI87" s="111">
        <f t="shared" si="130"/>
        <v>22.332572222222218</v>
      </c>
      <c r="AJ87" s="119">
        <v>16</v>
      </c>
      <c r="AK87" s="115">
        <f t="shared" si="131"/>
        <v>49</v>
      </c>
      <c r="AL87" s="115">
        <v>10</v>
      </c>
      <c r="AM87" s="116">
        <v>25</v>
      </c>
      <c r="AN87" s="114">
        <f t="shared" si="132"/>
        <v>14.888381481481479</v>
      </c>
      <c r="AO87" s="119"/>
      <c r="AP87" s="115">
        <f t="shared" si="133"/>
        <v>2.3821410370370368</v>
      </c>
      <c r="AQ87" s="115"/>
      <c r="AR87" s="115">
        <f t="shared" si="134"/>
        <v>7.2953069259259244</v>
      </c>
      <c r="AS87" s="115">
        <f t="shared" si="135"/>
        <v>1.4888381481481481</v>
      </c>
      <c r="AT87" s="116">
        <f t="shared" si="136"/>
        <v>3.7220953703703699</v>
      </c>
      <c r="AU87" s="53">
        <f t="shared" si="137"/>
        <v>0</v>
      </c>
      <c r="AV87" s="53"/>
      <c r="AW87" s="19">
        <f t="shared" si="115"/>
        <v>0</v>
      </c>
      <c r="AX87" s="19">
        <f t="shared" si="115"/>
        <v>0</v>
      </c>
      <c r="AY87" s="19">
        <f t="shared" si="115"/>
        <v>0</v>
      </c>
      <c r="AZ87" s="28">
        <f t="shared" si="115"/>
        <v>0</v>
      </c>
      <c r="BA87" s="53">
        <f t="shared" si="138"/>
        <v>4.1923830341880342</v>
      </c>
      <c r="BB87" s="19">
        <f t="shared" si="139"/>
        <v>0.67078128547008553</v>
      </c>
      <c r="BC87" s="19">
        <f t="shared" si="140"/>
        <v>2.0542676867521368</v>
      </c>
      <c r="BD87" s="19">
        <f t="shared" si="141"/>
        <v>0.41923830341880342</v>
      </c>
      <c r="BE87" s="19">
        <f t="shared" si="142"/>
        <v>1.0480957585470085</v>
      </c>
      <c r="BF87" s="53">
        <f t="shared" si="143"/>
        <v>8.3847660683760683</v>
      </c>
      <c r="BG87" s="19">
        <f t="shared" si="144"/>
        <v>1.3415625709401711</v>
      </c>
      <c r="BH87" s="19">
        <f>AH86*AK87%</f>
        <v>4.1085353735042736</v>
      </c>
      <c r="BI87" s="19">
        <f t="shared" si="146"/>
        <v>0.83847660683760683</v>
      </c>
      <c r="BJ87" s="19">
        <f t="shared" si="147"/>
        <v>2.0961915170940171</v>
      </c>
      <c r="BK87" s="21"/>
    </row>
    <row r="88" spans="1:63" x14ac:dyDescent="0.25">
      <c r="A88" s="3" t="s">
        <v>4</v>
      </c>
      <c r="B88" s="57">
        <v>1.5</v>
      </c>
      <c r="C88" s="60">
        <f t="shared" si="116"/>
        <v>85529</v>
      </c>
      <c r="D88" s="60">
        <f t="shared" si="102"/>
        <v>128293.5</v>
      </c>
      <c r="E88" s="114">
        <f t="shared" si="117"/>
        <v>24.855012427506214</v>
      </c>
      <c r="F88" s="115">
        <v>30</v>
      </c>
      <c r="G88" s="117">
        <f t="shared" si="103"/>
        <v>23.076923076923077</v>
      </c>
      <c r="H88" s="115">
        <f t="shared" si="118"/>
        <v>30</v>
      </c>
      <c r="I88" s="116">
        <f t="shared" si="118"/>
        <v>23.076923076923077</v>
      </c>
      <c r="J88" s="114">
        <f t="shared" si="104"/>
        <v>16.570008285004143</v>
      </c>
      <c r="K88" s="115">
        <f t="shared" si="105"/>
        <v>20</v>
      </c>
      <c r="L88" s="115">
        <f t="shared" si="119"/>
        <v>15.384615384615383</v>
      </c>
      <c r="M88" s="115">
        <f t="shared" si="106"/>
        <v>20</v>
      </c>
      <c r="N88" s="118">
        <f t="shared" si="106"/>
        <v>15.384615384615385</v>
      </c>
      <c r="O88" s="114">
        <f t="shared" si="107"/>
        <v>898.05449999999996</v>
      </c>
      <c r="P88" s="115">
        <f t="shared" si="108"/>
        <v>2446.1293999999998</v>
      </c>
      <c r="Q88" s="115">
        <f t="shared" si="109"/>
        <v>427.64500000000004</v>
      </c>
      <c r="R88" s="115">
        <f t="shared" si="110"/>
        <v>1389.8462500000001</v>
      </c>
      <c r="S88" s="116">
        <f t="shared" si="120"/>
        <v>5161.67515</v>
      </c>
      <c r="T88" s="119">
        <f t="shared" si="111"/>
        <v>1347.0817499999998</v>
      </c>
      <c r="U88" s="119">
        <f t="shared" si="112"/>
        <v>3669.1941000000002</v>
      </c>
      <c r="V88" s="119">
        <f t="shared" si="113"/>
        <v>641.46749999999997</v>
      </c>
      <c r="W88" s="119">
        <f t="shared" si="114"/>
        <v>2084.7693749999999</v>
      </c>
      <c r="X88" s="153">
        <f t="shared" si="121"/>
        <v>7742.5127249999996</v>
      </c>
      <c r="Y88" s="114">
        <f t="shared" si="122"/>
        <v>5161.67515</v>
      </c>
      <c r="Z88" s="117"/>
      <c r="AA88" s="117"/>
      <c r="AB88" s="117">
        <f t="shared" si="123"/>
        <v>7742.5127249999996</v>
      </c>
      <c r="AC88" s="115">
        <f t="shared" si="124"/>
        <v>3441.1167666666665</v>
      </c>
      <c r="AD88" s="115">
        <f t="shared" si="125"/>
        <v>14.705627207977207</v>
      </c>
      <c r="AE88" s="118">
        <f t="shared" si="126"/>
        <v>22.058440811965809</v>
      </c>
      <c r="AF88" s="118">
        <f t="shared" si="127"/>
        <v>22.058440811965813</v>
      </c>
      <c r="AG88" s="115">
        <f t="shared" si="128"/>
        <v>3.6764068019943017</v>
      </c>
      <c r="AH88" s="115">
        <f t="shared" si="129"/>
        <v>7.3528136039886034</v>
      </c>
      <c r="AI88" s="111">
        <f t="shared" si="130"/>
        <v>22.058440811965809</v>
      </c>
      <c r="AJ88" s="119">
        <v>21</v>
      </c>
      <c r="AK88" s="115">
        <f t="shared" si="131"/>
        <v>44</v>
      </c>
      <c r="AL88" s="115">
        <v>10</v>
      </c>
      <c r="AM88" s="116">
        <v>25</v>
      </c>
      <c r="AN88" s="114">
        <f t="shared" si="132"/>
        <v>14.705627207977207</v>
      </c>
      <c r="AO88" s="119"/>
      <c r="AP88" s="115">
        <f t="shared" si="133"/>
        <v>3.0881817136752132</v>
      </c>
      <c r="AQ88" s="115"/>
      <c r="AR88" s="115">
        <f t="shared" si="134"/>
        <v>6.4704759715099707</v>
      </c>
      <c r="AS88" s="115">
        <f t="shared" si="135"/>
        <v>1.4705627207977208</v>
      </c>
      <c r="AT88" s="116">
        <f t="shared" si="136"/>
        <v>3.6764068019943017</v>
      </c>
      <c r="AU88" s="53">
        <f t="shared" si="137"/>
        <v>0</v>
      </c>
      <c r="AV88" s="53"/>
      <c r="AW88" s="19">
        <f t="shared" si="115"/>
        <v>0</v>
      </c>
      <c r="AX88" s="19">
        <f t="shared" si="115"/>
        <v>0</v>
      </c>
      <c r="AY88" s="19">
        <f t="shared" si="115"/>
        <v>0</v>
      </c>
      <c r="AZ88" s="28">
        <f t="shared" si="115"/>
        <v>0</v>
      </c>
      <c r="BA88" s="53">
        <f t="shared" si="138"/>
        <v>3.7220953703703699</v>
      </c>
      <c r="BB88" s="19">
        <f t="shared" si="139"/>
        <v>0.78164002777777764</v>
      </c>
      <c r="BC88" s="19">
        <f t="shared" si="140"/>
        <v>1.6377219629629627</v>
      </c>
      <c r="BD88" s="19">
        <f t="shared" si="141"/>
        <v>0.37220953703703702</v>
      </c>
      <c r="BE88" s="19">
        <f t="shared" si="142"/>
        <v>0.93052384259259247</v>
      </c>
      <c r="BF88" s="53">
        <f t="shared" si="143"/>
        <v>7.4441907407407397</v>
      </c>
      <c r="BG88" s="19">
        <f t="shared" si="144"/>
        <v>1.5632800555555553</v>
      </c>
      <c r="BH88" s="19">
        <f t="shared" si="145"/>
        <v>3.2754439259259254</v>
      </c>
      <c r="BI88" s="19">
        <f t="shared" si="146"/>
        <v>0.74441907407407404</v>
      </c>
      <c r="BJ88" s="19">
        <f t="shared" si="147"/>
        <v>1.8610476851851849</v>
      </c>
      <c r="BK88" s="21"/>
    </row>
    <row r="89" spans="1:63" x14ac:dyDescent="0.25">
      <c r="A89" s="3" t="s">
        <v>5</v>
      </c>
      <c r="B89" s="57">
        <v>4.25</v>
      </c>
      <c r="C89" s="60">
        <f t="shared" si="116"/>
        <v>85529</v>
      </c>
      <c r="D89" s="60">
        <f t="shared" si="102"/>
        <v>363498.25</v>
      </c>
      <c r="E89" s="114">
        <f t="shared" si="117"/>
        <v>21.459227467811154</v>
      </c>
      <c r="F89" s="115">
        <v>25</v>
      </c>
      <c r="G89" s="117">
        <f t="shared" si="103"/>
        <v>19.23076923076923</v>
      </c>
      <c r="H89" s="115">
        <f t="shared" si="118"/>
        <v>25</v>
      </c>
      <c r="I89" s="116">
        <f t="shared" si="118"/>
        <v>19.23076923076923</v>
      </c>
      <c r="J89" s="114">
        <f t="shared" si="104"/>
        <v>14.306151645207439</v>
      </c>
      <c r="K89" s="115">
        <f t="shared" si="105"/>
        <v>16.666666666666668</v>
      </c>
      <c r="L89" s="115">
        <f t="shared" si="119"/>
        <v>12.820512820512821</v>
      </c>
      <c r="M89" s="115">
        <f t="shared" si="106"/>
        <v>16.666666666666668</v>
      </c>
      <c r="N89" s="118">
        <f t="shared" si="106"/>
        <v>12.820512820512819</v>
      </c>
      <c r="O89" s="114">
        <f t="shared" si="107"/>
        <v>5088.9754999999996</v>
      </c>
      <c r="P89" s="115">
        <f t="shared" si="108"/>
        <v>5670.5727000000006</v>
      </c>
      <c r="Q89" s="115">
        <f t="shared" si="109"/>
        <v>1453.9929999999999</v>
      </c>
      <c r="R89" s="115">
        <f t="shared" si="110"/>
        <v>4725.4772499999999</v>
      </c>
      <c r="S89" s="116">
        <f t="shared" si="120"/>
        <v>16939.018450000003</v>
      </c>
      <c r="T89" s="119">
        <f t="shared" si="111"/>
        <v>7633.4632499999989</v>
      </c>
      <c r="U89" s="119">
        <f t="shared" si="112"/>
        <v>8505.8590500000009</v>
      </c>
      <c r="V89" s="119">
        <f t="shared" si="113"/>
        <v>2180.9894999999997</v>
      </c>
      <c r="W89" s="119">
        <f t="shared" si="114"/>
        <v>7088.2158750000008</v>
      </c>
      <c r="X89" s="153">
        <f t="shared" si="121"/>
        <v>25408.527675000001</v>
      </c>
      <c r="Y89" s="114">
        <f t="shared" si="122"/>
        <v>16939.018450000003</v>
      </c>
      <c r="Z89" s="117"/>
      <c r="AA89" s="117"/>
      <c r="AB89" s="117">
        <f t="shared" si="123"/>
        <v>25408.527675000001</v>
      </c>
      <c r="AC89" s="115">
        <f t="shared" si="124"/>
        <v>3985.6514000000011</v>
      </c>
      <c r="AD89" s="115">
        <f t="shared" si="125"/>
        <v>17.032698290598294</v>
      </c>
      <c r="AE89" s="118">
        <f t="shared" si="126"/>
        <v>25.549047435897442</v>
      </c>
      <c r="AF89" s="118">
        <f t="shared" si="127"/>
        <v>25.549047435897435</v>
      </c>
      <c r="AG89" s="115">
        <f t="shared" si="128"/>
        <v>4.2581745726495734</v>
      </c>
      <c r="AH89" s="115">
        <f t="shared" si="129"/>
        <v>8.5163491452991469</v>
      </c>
      <c r="AI89" s="111">
        <f t="shared" si="130"/>
        <v>72.388967735042755</v>
      </c>
      <c r="AJ89" s="119">
        <v>35</v>
      </c>
      <c r="AK89" s="115">
        <f t="shared" si="131"/>
        <v>30</v>
      </c>
      <c r="AL89" s="115">
        <v>10</v>
      </c>
      <c r="AM89" s="116">
        <v>25</v>
      </c>
      <c r="AN89" s="114">
        <f t="shared" si="132"/>
        <v>17.032698290598294</v>
      </c>
      <c r="AO89" s="119"/>
      <c r="AP89" s="115">
        <f t="shared" si="133"/>
        <v>5.9614444017094028</v>
      </c>
      <c r="AQ89" s="115"/>
      <c r="AR89" s="115">
        <f t="shared" si="134"/>
        <v>5.1098094871794881</v>
      </c>
      <c r="AS89" s="115">
        <f t="shared" si="135"/>
        <v>1.7032698290598294</v>
      </c>
      <c r="AT89" s="116">
        <f t="shared" si="136"/>
        <v>4.2581745726495734</v>
      </c>
      <c r="AU89" s="53">
        <f t="shared" si="137"/>
        <v>0</v>
      </c>
      <c r="AV89" s="53"/>
      <c r="AW89" s="19">
        <f t="shared" si="115"/>
        <v>0</v>
      </c>
      <c r="AX89" s="19">
        <f t="shared" si="115"/>
        <v>0</v>
      </c>
      <c r="AY89" s="19">
        <f t="shared" si="115"/>
        <v>0</v>
      </c>
      <c r="AZ89" s="28">
        <f t="shared" si="115"/>
        <v>0</v>
      </c>
      <c r="BA89" s="53">
        <f t="shared" si="138"/>
        <v>3.6764068019943021</v>
      </c>
      <c r="BB89" s="19">
        <f t="shared" si="139"/>
        <v>1.2867423806980056</v>
      </c>
      <c r="BC89" s="19">
        <f t="shared" si="140"/>
        <v>1.1029220405982905</v>
      </c>
      <c r="BD89" s="19">
        <f t="shared" si="141"/>
        <v>0.36764068019943019</v>
      </c>
      <c r="BE89" s="19">
        <f t="shared" si="142"/>
        <v>0.91910170049857542</v>
      </c>
      <c r="BF89" s="53">
        <f t="shared" si="143"/>
        <v>7.3528136039886043</v>
      </c>
      <c r="BG89" s="19">
        <f t="shared" si="144"/>
        <v>2.5734847613960112</v>
      </c>
      <c r="BH89" s="19">
        <f t="shared" si="145"/>
        <v>2.2058440811965809</v>
      </c>
      <c r="BI89" s="19">
        <f t="shared" si="146"/>
        <v>0.73528136039886038</v>
      </c>
      <c r="BJ89" s="19">
        <f t="shared" si="147"/>
        <v>1.8382034009971508</v>
      </c>
      <c r="BK89" s="21"/>
    </row>
    <row r="90" spans="1:63" x14ac:dyDescent="0.25">
      <c r="A90" s="3" t="s">
        <v>6</v>
      </c>
      <c r="B90" s="57">
        <v>1</v>
      </c>
      <c r="C90" s="60">
        <f t="shared" si="116"/>
        <v>85529</v>
      </c>
      <c r="D90" s="60">
        <f t="shared" si="102"/>
        <v>85529</v>
      </c>
      <c r="E90" s="114">
        <f t="shared" si="117"/>
        <v>22.651006711409394</v>
      </c>
      <c r="F90" s="115">
        <v>27</v>
      </c>
      <c r="G90" s="117">
        <f t="shared" si="103"/>
        <v>20.76923076923077</v>
      </c>
      <c r="H90" s="115">
        <f t="shared" si="118"/>
        <v>27</v>
      </c>
      <c r="I90" s="116">
        <f t="shared" si="118"/>
        <v>20.76923076923077</v>
      </c>
      <c r="J90" s="114">
        <f t="shared" si="104"/>
        <v>15.100671140939598</v>
      </c>
      <c r="K90" s="115">
        <f t="shared" si="105"/>
        <v>18</v>
      </c>
      <c r="L90" s="115">
        <f t="shared" si="119"/>
        <v>13.846153846153845</v>
      </c>
      <c r="M90" s="115">
        <f t="shared" si="106"/>
        <v>18</v>
      </c>
      <c r="N90" s="118">
        <f t="shared" si="106"/>
        <v>13.846153846153847</v>
      </c>
      <c r="O90" s="114">
        <f t="shared" si="107"/>
        <v>823.61259259259259</v>
      </c>
      <c r="P90" s="115">
        <f t="shared" si="108"/>
        <v>1606.0445555555555</v>
      </c>
      <c r="Q90" s="115">
        <f t="shared" si="109"/>
        <v>316.77407407407406</v>
      </c>
      <c r="R90" s="115">
        <f t="shared" si="110"/>
        <v>1029.5157407407407</v>
      </c>
      <c r="S90" s="116">
        <f t="shared" si="120"/>
        <v>3775.946962962963</v>
      </c>
      <c r="T90" s="119">
        <f t="shared" si="111"/>
        <v>1235.4188888888889</v>
      </c>
      <c r="U90" s="119">
        <f t="shared" si="112"/>
        <v>2409.0668333333333</v>
      </c>
      <c r="V90" s="119">
        <f t="shared" si="113"/>
        <v>475.1611111111111</v>
      </c>
      <c r="W90" s="119">
        <f t="shared" si="114"/>
        <v>1544.273611111111</v>
      </c>
      <c r="X90" s="153">
        <f t="shared" si="121"/>
        <v>5663.920444444444</v>
      </c>
      <c r="Y90" s="114">
        <f t="shared" si="122"/>
        <v>3775.9469629629634</v>
      </c>
      <c r="Z90" s="117"/>
      <c r="AA90" s="117"/>
      <c r="AB90" s="117">
        <f t="shared" si="123"/>
        <v>5663.920444444444</v>
      </c>
      <c r="AC90" s="115">
        <f t="shared" si="124"/>
        <v>3775.9469629629634</v>
      </c>
      <c r="AD90" s="115">
        <f t="shared" si="125"/>
        <v>16.136525482747707</v>
      </c>
      <c r="AE90" s="118">
        <f t="shared" si="126"/>
        <v>24.204788224121561</v>
      </c>
      <c r="AF90" s="118">
        <f t="shared" si="127"/>
        <v>24.204788224121554</v>
      </c>
      <c r="AG90" s="115">
        <f t="shared" si="128"/>
        <v>4.0341313706869268</v>
      </c>
      <c r="AH90" s="115">
        <f t="shared" si="129"/>
        <v>8.0682627413738537</v>
      </c>
      <c r="AI90" s="111">
        <f t="shared" si="130"/>
        <v>16.136525482747707</v>
      </c>
      <c r="AJ90" s="119">
        <v>26</v>
      </c>
      <c r="AK90" s="115">
        <f t="shared" si="131"/>
        <v>39</v>
      </c>
      <c r="AL90" s="115">
        <v>10</v>
      </c>
      <c r="AM90" s="116">
        <v>25</v>
      </c>
      <c r="AN90" s="114">
        <f t="shared" si="132"/>
        <v>16.136525482747707</v>
      </c>
      <c r="AO90" s="119"/>
      <c r="AP90" s="115">
        <f t="shared" si="133"/>
        <v>4.1954966255144042</v>
      </c>
      <c r="AQ90" s="115"/>
      <c r="AR90" s="115">
        <f t="shared" si="134"/>
        <v>6.2932449382716058</v>
      </c>
      <c r="AS90" s="115">
        <f t="shared" si="135"/>
        <v>1.6136525482747708</v>
      </c>
      <c r="AT90" s="116">
        <f t="shared" si="136"/>
        <v>4.0341313706869268</v>
      </c>
      <c r="AU90" s="53">
        <f t="shared" si="137"/>
        <v>0</v>
      </c>
      <c r="AV90" s="53"/>
      <c r="AW90" s="19">
        <f t="shared" si="115"/>
        <v>0</v>
      </c>
      <c r="AX90" s="19">
        <f t="shared" si="115"/>
        <v>0</v>
      </c>
      <c r="AY90" s="19">
        <f t="shared" si="115"/>
        <v>0</v>
      </c>
      <c r="AZ90" s="28">
        <f t="shared" si="115"/>
        <v>0</v>
      </c>
      <c r="BA90" s="53">
        <f t="shared" si="138"/>
        <v>4.2581745726495734</v>
      </c>
      <c r="BB90" s="19">
        <f t="shared" si="139"/>
        <v>1.1071253888888892</v>
      </c>
      <c r="BC90" s="19">
        <f t="shared" si="140"/>
        <v>1.6606880833333337</v>
      </c>
      <c r="BD90" s="19">
        <f t="shared" si="141"/>
        <v>0.42581745726495734</v>
      </c>
      <c r="BE90" s="19">
        <f t="shared" si="142"/>
        <v>1.0645436431623934</v>
      </c>
      <c r="BF90" s="53">
        <f t="shared" si="143"/>
        <v>8.5163491452991469</v>
      </c>
      <c r="BG90" s="19">
        <f t="shared" si="144"/>
        <v>2.2142507777777785</v>
      </c>
      <c r="BH90" s="19">
        <f t="shared" si="145"/>
        <v>3.3213761666666675</v>
      </c>
      <c r="BI90" s="19">
        <f t="shared" si="146"/>
        <v>0.85163491452991469</v>
      </c>
      <c r="BJ90" s="19">
        <f t="shared" si="147"/>
        <v>2.1290872863247867</v>
      </c>
      <c r="BK90" s="21"/>
    </row>
    <row r="91" spans="1:63" x14ac:dyDescent="0.25">
      <c r="A91" s="3" t="s">
        <v>7</v>
      </c>
      <c r="B91" s="57">
        <v>1</v>
      </c>
      <c r="C91" s="60">
        <f t="shared" si="116"/>
        <v>85529</v>
      </c>
      <c r="D91" s="60">
        <f t="shared" si="102"/>
        <v>85529</v>
      </c>
      <c r="E91" s="114">
        <f t="shared" si="117"/>
        <v>15.615384615384615</v>
      </c>
      <c r="F91" s="115">
        <v>29</v>
      </c>
      <c r="G91" s="117">
        <v>14</v>
      </c>
      <c r="H91" s="115">
        <f t="shared" si="118"/>
        <v>29</v>
      </c>
      <c r="I91" s="116">
        <f t="shared" si="118"/>
        <v>14</v>
      </c>
      <c r="J91" s="114">
        <f t="shared" si="104"/>
        <v>11.111111111111111</v>
      </c>
      <c r="K91" s="115">
        <v>20</v>
      </c>
      <c r="L91" s="115">
        <v>10</v>
      </c>
      <c r="M91" s="115">
        <f t="shared" si="106"/>
        <v>19.333333333333332</v>
      </c>
      <c r="N91" s="118">
        <f t="shared" si="106"/>
        <v>9.3333333333333339</v>
      </c>
      <c r="O91" s="114">
        <f t="shared" si="107"/>
        <v>589.85517241379307</v>
      </c>
      <c r="P91" s="115">
        <f t="shared" si="108"/>
        <v>4887.3714285714286</v>
      </c>
      <c r="Q91" s="115">
        <f t="shared" si="109"/>
        <v>0</v>
      </c>
      <c r="R91" s="115">
        <f t="shared" si="110"/>
        <v>0</v>
      </c>
      <c r="S91" s="116">
        <f t="shared" si="120"/>
        <v>5477.2266009852219</v>
      </c>
      <c r="T91" s="119">
        <f t="shared" si="111"/>
        <v>855.29</v>
      </c>
      <c r="U91" s="119">
        <f t="shared" si="112"/>
        <v>6842.32</v>
      </c>
      <c r="V91" s="119">
        <v>0</v>
      </c>
      <c r="W91" s="119">
        <v>0</v>
      </c>
      <c r="X91" s="153">
        <f t="shared" si="121"/>
        <v>7697.61</v>
      </c>
      <c r="Y91" s="114">
        <f t="shared" si="122"/>
        <v>5477.2266009852219</v>
      </c>
      <c r="Z91" s="117"/>
      <c r="AA91" s="117"/>
      <c r="AB91" s="117">
        <f t="shared" si="123"/>
        <v>7697.6100000000006</v>
      </c>
      <c r="AC91" s="115">
        <f t="shared" si="124"/>
        <v>5477.2266009852219</v>
      </c>
      <c r="AD91" s="115">
        <f t="shared" si="125"/>
        <v>23.406951286261631</v>
      </c>
      <c r="AE91" s="118">
        <f t="shared" si="126"/>
        <v>35.110426929392446</v>
      </c>
      <c r="AF91" s="118">
        <f t="shared" si="127"/>
        <v>32.895769230769233</v>
      </c>
      <c r="AG91" s="115">
        <f t="shared" si="128"/>
        <v>5.8517378215654077</v>
      </c>
      <c r="AH91" s="115">
        <f t="shared" si="129"/>
        <v>11.703475643130815</v>
      </c>
      <c r="AI91" s="111">
        <f t="shared" si="130"/>
        <v>23.406951286261631</v>
      </c>
      <c r="AJ91" s="119">
        <v>20</v>
      </c>
      <c r="AK91" s="115">
        <f t="shared" si="131"/>
        <v>80</v>
      </c>
      <c r="AL91" s="115">
        <v>0</v>
      </c>
      <c r="AM91" s="116">
        <v>0</v>
      </c>
      <c r="AN91" s="114">
        <f t="shared" si="132"/>
        <v>23.406951286261631</v>
      </c>
      <c r="AO91" s="119"/>
      <c r="AP91" s="115">
        <f t="shared" si="133"/>
        <v>4.6813902572523265</v>
      </c>
      <c r="AQ91" s="115"/>
      <c r="AR91" s="115">
        <f t="shared" si="134"/>
        <v>18.725561029009306</v>
      </c>
      <c r="AS91" s="115">
        <f t="shared" si="135"/>
        <v>0</v>
      </c>
      <c r="AT91" s="116">
        <f t="shared" si="136"/>
        <v>0</v>
      </c>
      <c r="AU91" s="53">
        <f t="shared" si="137"/>
        <v>0</v>
      </c>
      <c r="AV91" s="53"/>
      <c r="AW91" s="19">
        <f t="shared" si="115"/>
        <v>0</v>
      </c>
      <c r="AX91" s="19">
        <f t="shared" si="115"/>
        <v>0</v>
      </c>
      <c r="AY91" s="19">
        <f t="shared" si="115"/>
        <v>0</v>
      </c>
      <c r="AZ91" s="28">
        <f t="shared" si="115"/>
        <v>0</v>
      </c>
      <c r="BA91" s="53">
        <f t="shared" si="138"/>
        <v>4.0341313706869268</v>
      </c>
      <c r="BB91" s="19">
        <f t="shared" si="139"/>
        <v>0.80682627413738539</v>
      </c>
      <c r="BC91" s="19">
        <f t="shared" si="140"/>
        <v>3.2273050965495416</v>
      </c>
      <c r="BD91" s="19">
        <f t="shared" si="141"/>
        <v>0</v>
      </c>
      <c r="BE91" s="19">
        <f t="shared" si="142"/>
        <v>0</v>
      </c>
      <c r="BF91" s="53">
        <f t="shared" si="143"/>
        <v>8.0682627413738537</v>
      </c>
      <c r="BG91" s="19">
        <f t="shared" si="144"/>
        <v>1.6136525482747708</v>
      </c>
      <c r="BH91" s="19">
        <f t="shared" si="145"/>
        <v>6.4546101930990831</v>
      </c>
      <c r="BI91" s="19">
        <f t="shared" si="146"/>
        <v>0</v>
      </c>
      <c r="BJ91" s="19">
        <f t="shared" si="147"/>
        <v>0</v>
      </c>
      <c r="BK91" s="21"/>
    </row>
    <row r="92" spans="1:63" s="135" customFormat="1" x14ac:dyDescent="0.25">
      <c r="A92" s="133" t="s">
        <v>11</v>
      </c>
      <c r="B92" s="147">
        <v>0.5</v>
      </c>
      <c r="C92" s="148">
        <f t="shared" si="116"/>
        <v>85529</v>
      </c>
      <c r="D92" s="148">
        <f t="shared" si="102"/>
        <v>42764.5</v>
      </c>
      <c r="E92" s="174">
        <f t="shared" si="117"/>
        <v>22.226277372262771</v>
      </c>
      <c r="F92" s="175">
        <v>29</v>
      </c>
      <c r="G92" s="176">
        <v>21</v>
      </c>
      <c r="H92" s="175">
        <f t="shared" si="118"/>
        <v>29</v>
      </c>
      <c r="I92" s="177">
        <f t="shared" si="118"/>
        <v>21</v>
      </c>
      <c r="J92" s="174">
        <f t="shared" si="104"/>
        <v>16.129032258064516</v>
      </c>
      <c r="K92" s="175">
        <v>20</v>
      </c>
      <c r="L92" s="175">
        <f t="shared" si="119"/>
        <v>15.384615384615383</v>
      </c>
      <c r="M92" s="175">
        <f t="shared" si="106"/>
        <v>19.333333333333332</v>
      </c>
      <c r="N92" s="178">
        <f t="shared" si="106"/>
        <v>14</v>
      </c>
      <c r="O92" s="174">
        <f t="shared" si="107"/>
        <v>294.92758620689654</v>
      </c>
      <c r="P92" s="175">
        <f t="shared" si="108"/>
        <v>1629.1238095238095</v>
      </c>
      <c r="Q92" s="175">
        <f t="shared" si="109"/>
        <v>0</v>
      </c>
      <c r="R92" s="175">
        <f t="shared" si="110"/>
        <v>0</v>
      </c>
      <c r="S92" s="177">
        <f t="shared" si="120"/>
        <v>1924.0513957307062</v>
      </c>
      <c r="T92" s="179">
        <f t="shared" si="111"/>
        <v>427.64499999999998</v>
      </c>
      <c r="U92" s="179">
        <f t="shared" si="112"/>
        <v>2223.7539999999999</v>
      </c>
      <c r="V92" s="179">
        <v>0</v>
      </c>
      <c r="W92" s="179">
        <v>0</v>
      </c>
      <c r="X92" s="180">
        <f t="shared" si="121"/>
        <v>2651.3989999999999</v>
      </c>
      <c r="Y92" s="174">
        <f>D92/E92</f>
        <v>1924.0513957307062</v>
      </c>
      <c r="Z92" s="176"/>
      <c r="AA92" s="176"/>
      <c r="AB92" s="176">
        <f t="shared" si="123"/>
        <v>2651.3989999999999</v>
      </c>
      <c r="AC92" s="175">
        <f t="shared" si="124"/>
        <v>3848.1027914614124</v>
      </c>
      <c r="AD92" s="175">
        <f t="shared" si="125"/>
        <v>16.444883724194071</v>
      </c>
      <c r="AE92" s="178">
        <f t="shared" si="126"/>
        <v>24.667325586291106</v>
      </c>
      <c r="AF92" s="178">
        <f t="shared" si="127"/>
        <v>22.661529914529915</v>
      </c>
      <c r="AG92" s="175">
        <f t="shared" si="128"/>
        <v>4.1112209310485177</v>
      </c>
      <c r="AH92" s="175">
        <f t="shared" si="129"/>
        <v>8.2224418620970354</v>
      </c>
      <c r="AI92" s="181">
        <f t="shared" si="130"/>
        <v>8.2224418620970354</v>
      </c>
      <c r="AJ92" s="179">
        <v>20</v>
      </c>
      <c r="AK92" s="175">
        <f t="shared" si="131"/>
        <v>80</v>
      </c>
      <c r="AL92" s="175">
        <v>0</v>
      </c>
      <c r="AM92" s="177">
        <v>0</v>
      </c>
      <c r="AN92" s="174">
        <f t="shared" si="132"/>
        <v>16.444883724194071</v>
      </c>
      <c r="AO92" s="179"/>
      <c r="AP92" s="175">
        <f t="shared" si="133"/>
        <v>3.2889767448388145</v>
      </c>
      <c r="AQ92" s="175"/>
      <c r="AR92" s="175">
        <f t="shared" si="134"/>
        <v>13.155906979355258</v>
      </c>
      <c r="AS92" s="175">
        <f t="shared" si="135"/>
        <v>0</v>
      </c>
      <c r="AT92" s="177">
        <f t="shared" si="136"/>
        <v>0</v>
      </c>
      <c r="AU92" s="151">
        <f t="shared" si="137"/>
        <v>0</v>
      </c>
      <c r="AV92" s="151"/>
      <c r="AW92" s="149">
        <f t="shared" si="115"/>
        <v>0</v>
      </c>
      <c r="AX92" s="149">
        <f t="shared" si="115"/>
        <v>0</v>
      </c>
      <c r="AY92" s="149">
        <f t="shared" si="115"/>
        <v>0</v>
      </c>
      <c r="AZ92" s="150">
        <f t="shared" si="115"/>
        <v>0</v>
      </c>
      <c r="BA92" s="151">
        <f t="shared" si="138"/>
        <v>5.8517378215654077</v>
      </c>
      <c r="BB92" s="149">
        <f t="shared" si="139"/>
        <v>1.1703475643130816</v>
      </c>
      <c r="BC92" s="149">
        <f t="shared" si="140"/>
        <v>4.6813902572523265</v>
      </c>
      <c r="BD92" s="149">
        <f t="shared" si="141"/>
        <v>0</v>
      </c>
      <c r="BE92" s="149">
        <f t="shared" si="142"/>
        <v>0</v>
      </c>
      <c r="BF92" s="151">
        <f t="shared" si="143"/>
        <v>11.703475643130815</v>
      </c>
      <c r="BG92" s="149">
        <f t="shared" si="144"/>
        <v>2.3406951286261632</v>
      </c>
      <c r="BH92" s="149">
        <f t="shared" si="145"/>
        <v>9.362780514504653</v>
      </c>
      <c r="BI92" s="149">
        <f t="shared" si="146"/>
        <v>0</v>
      </c>
      <c r="BJ92" s="149">
        <f t="shared" si="147"/>
        <v>0</v>
      </c>
      <c r="BK92" s="134"/>
    </row>
    <row r="93" spans="1:63" s="146" customFormat="1" x14ac:dyDescent="0.25">
      <c r="A93" s="136" t="s">
        <v>20</v>
      </c>
      <c r="B93" s="90">
        <v>1</v>
      </c>
      <c r="C93" s="137">
        <f t="shared" si="116"/>
        <v>85529</v>
      </c>
      <c r="D93" s="137">
        <f t="shared" si="102"/>
        <v>85529</v>
      </c>
      <c r="E93" s="114">
        <f t="shared" si="117"/>
        <v>25.619128949615714</v>
      </c>
      <c r="F93" s="115">
        <v>30</v>
      </c>
      <c r="G93" s="117">
        <f t="shared" si="103"/>
        <v>23.076923076923077</v>
      </c>
      <c r="H93" s="115">
        <f t="shared" si="118"/>
        <v>30</v>
      </c>
      <c r="I93" s="116">
        <f t="shared" si="118"/>
        <v>23.076923076923077</v>
      </c>
      <c r="J93" s="114">
        <f t="shared" si="104"/>
        <v>17.079419299743808</v>
      </c>
      <c r="K93" s="115">
        <f>F93/1.5</f>
        <v>20</v>
      </c>
      <c r="L93" s="115">
        <f t="shared" si="119"/>
        <v>15.384615384615383</v>
      </c>
      <c r="M93" s="115">
        <f t="shared" si="106"/>
        <v>20</v>
      </c>
      <c r="N93" s="118">
        <f t="shared" si="106"/>
        <v>15.384615384615385</v>
      </c>
      <c r="O93" s="114">
        <f t="shared" si="107"/>
        <v>940.81899999999996</v>
      </c>
      <c r="P93" s="115">
        <f t="shared" si="108"/>
        <v>1186.0021333333334</v>
      </c>
      <c r="Q93" s="115">
        <f t="shared" si="109"/>
        <v>285.09666666666664</v>
      </c>
      <c r="R93" s="115">
        <f t="shared" si="110"/>
        <v>926.56416666666667</v>
      </c>
      <c r="S93" s="116">
        <f t="shared" si="120"/>
        <v>3338.4819666666667</v>
      </c>
      <c r="T93" s="119">
        <f t="shared" si="111"/>
        <v>1411.2284999999999</v>
      </c>
      <c r="U93" s="119">
        <f t="shared" si="112"/>
        <v>1779.0032000000001</v>
      </c>
      <c r="V93" s="119">
        <f>(D93*AL93/100)/M93</f>
        <v>427.64499999999998</v>
      </c>
      <c r="W93" s="119">
        <f>(D93*AM93/100)/N93</f>
        <v>1389.8462500000001</v>
      </c>
      <c r="X93" s="153">
        <f t="shared" si="121"/>
        <v>5007.7229500000003</v>
      </c>
      <c r="Y93" s="114">
        <f t="shared" si="122"/>
        <v>3338.4819666666667</v>
      </c>
      <c r="Z93" s="115"/>
      <c r="AA93" s="115"/>
      <c r="AB93" s="117">
        <f t="shared" si="123"/>
        <v>5007.7229500000003</v>
      </c>
      <c r="AC93" s="115">
        <f t="shared" si="124"/>
        <v>3338.4819666666667</v>
      </c>
      <c r="AD93" s="115">
        <f t="shared" si="125"/>
        <v>14.267016951566951</v>
      </c>
      <c r="AE93" s="118">
        <f t="shared" si="126"/>
        <v>21.400525427350427</v>
      </c>
      <c r="AF93" s="118">
        <f t="shared" si="127"/>
        <v>21.400525427350427</v>
      </c>
      <c r="AG93" s="115">
        <f t="shared" si="128"/>
        <v>3.5667542378917378</v>
      </c>
      <c r="AH93" s="115">
        <f t="shared" si="129"/>
        <v>7.1335084757834757</v>
      </c>
      <c r="AI93" s="111">
        <f t="shared" si="130"/>
        <v>14.267016951566951</v>
      </c>
      <c r="AJ93" s="119">
        <v>33</v>
      </c>
      <c r="AK93" s="115">
        <f t="shared" si="131"/>
        <v>32</v>
      </c>
      <c r="AL93" s="115">
        <v>10</v>
      </c>
      <c r="AM93" s="116">
        <v>25</v>
      </c>
      <c r="AN93" s="114">
        <f t="shared" si="132"/>
        <v>14.267016951566953</v>
      </c>
      <c r="AO93" s="119"/>
      <c r="AP93" s="115">
        <f t="shared" si="133"/>
        <v>4.7081155940170945</v>
      </c>
      <c r="AQ93" s="115"/>
      <c r="AR93" s="115">
        <f t="shared" si="134"/>
        <v>4.5654454245014247</v>
      </c>
      <c r="AS93" s="115">
        <f t="shared" si="135"/>
        <v>1.4267016951566953</v>
      </c>
      <c r="AT93" s="116">
        <f t="shared" si="136"/>
        <v>3.5667542378917378</v>
      </c>
      <c r="AU93" s="144">
        <f t="shared" si="137"/>
        <v>0</v>
      </c>
      <c r="AV93" s="144"/>
      <c r="AW93" s="139">
        <f t="shared" si="115"/>
        <v>0</v>
      </c>
      <c r="AX93" s="139">
        <f t="shared" si="115"/>
        <v>0</v>
      </c>
      <c r="AY93" s="139">
        <f t="shared" si="115"/>
        <v>0</v>
      </c>
      <c r="AZ93" s="141">
        <f t="shared" si="115"/>
        <v>0</v>
      </c>
      <c r="BA93" s="144">
        <f t="shared" si="138"/>
        <v>4.1112209310485177</v>
      </c>
      <c r="BB93" s="139">
        <f t="shared" si="139"/>
        <v>1.3567029072460108</v>
      </c>
      <c r="BC93" s="139">
        <f t="shared" si="140"/>
        <v>1.3155906979355256</v>
      </c>
      <c r="BD93" s="139">
        <f t="shared" si="141"/>
        <v>0.41112209310485182</v>
      </c>
      <c r="BE93" s="139">
        <f t="shared" si="142"/>
        <v>1.0278052327621294</v>
      </c>
      <c r="BF93" s="144">
        <f t="shared" si="143"/>
        <v>8.2224418620970354</v>
      </c>
      <c r="BG93" s="139">
        <f t="shared" si="144"/>
        <v>2.7134058144920217</v>
      </c>
      <c r="BH93" s="139">
        <f t="shared" si="145"/>
        <v>2.6311813958710513</v>
      </c>
      <c r="BI93" s="139">
        <f t="shared" si="146"/>
        <v>0.82224418620970363</v>
      </c>
      <c r="BJ93" s="139">
        <f t="shared" si="147"/>
        <v>2.0556104655242589</v>
      </c>
      <c r="BK93" s="145"/>
    </row>
    <row r="94" spans="1:63" x14ac:dyDescent="0.25">
      <c r="A94" s="4" t="s">
        <v>12</v>
      </c>
      <c r="B94" s="58"/>
      <c r="C94" s="58"/>
      <c r="D94" s="58"/>
      <c r="E94" s="5"/>
      <c r="F94" s="9"/>
      <c r="G94" s="9"/>
      <c r="H94" s="9"/>
      <c r="I94" s="63"/>
      <c r="J94" s="5"/>
      <c r="K94" s="9"/>
      <c r="L94" s="9"/>
      <c r="M94" s="9"/>
      <c r="N94" s="83"/>
      <c r="O94" s="9"/>
      <c r="P94" s="9"/>
      <c r="Q94" s="9"/>
      <c r="R94" s="9"/>
      <c r="S94" s="9"/>
      <c r="T94" s="53"/>
      <c r="U94" s="19"/>
      <c r="V94" s="19"/>
      <c r="W94" s="28"/>
      <c r="X94" s="155"/>
      <c r="Y94" s="65"/>
      <c r="Z94" s="10"/>
      <c r="AA94" s="10"/>
      <c r="AB94" s="10"/>
      <c r="AC94" s="19"/>
      <c r="AD94" s="19"/>
      <c r="AE94" s="88"/>
      <c r="AF94" s="88"/>
      <c r="AG94" s="19"/>
      <c r="AH94" s="19"/>
      <c r="AI94" s="53"/>
      <c r="AJ94" s="53"/>
      <c r="AK94" s="19"/>
      <c r="AL94" s="19"/>
      <c r="AM94" s="28"/>
      <c r="AN94" s="65"/>
      <c r="AO94" s="53"/>
      <c r="AP94" s="19"/>
      <c r="AQ94" s="19"/>
      <c r="AR94" s="19"/>
      <c r="AS94" s="19"/>
      <c r="AT94" s="28"/>
      <c r="AU94" s="53"/>
      <c r="AV94" s="53"/>
      <c r="AW94" s="19"/>
      <c r="AX94" s="19"/>
      <c r="AY94" s="19"/>
      <c r="AZ94" s="28"/>
      <c r="BA94" s="53"/>
      <c r="BB94" s="19"/>
      <c r="BC94" s="19"/>
      <c r="BD94" s="19"/>
      <c r="BE94" s="28"/>
      <c r="BF94" s="53"/>
      <c r="BG94" s="19"/>
      <c r="BH94" s="19"/>
      <c r="BI94" s="19"/>
      <c r="BJ94" s="28"/>
      <c r="BK94" s="21"/>
    </row>
    <row r="95" spans="1:63" x14ac:dyDescent="0.25">
      <c r="A95" s="4" t="s">
        <v>13</v>
      </c>
      <c r="B95" s="58"/>
      <c r="C95" s="58"/>
      <c r="D95" s="58"/>
      <c r="E95" s="5"/>
      <c r="F95" s="9"/>
      <c r="G95" s="9"/>
      <c r="H95" s="9"/>
      <c r="I95" s="63"/>
      <c r="J95" s="5"/>
      <c r="K95" s="9"/>
      <c r="L95" s="9"/>
      <c r="M95" s="9"/>
      <c r="N95" s="83"/>
      <c r="O95" s="9"/>
      <c r="P95" s="9"/>
      <c r="Q95" s="9"/>
      <c r="R95" s="9"/>
      <c r="S95" s="9"/>
      <c r="T95" s="53"/>
      <c r="U95" s="19"/>
      <c r="V95" s="19"/>
      <c r="W95" s="28"/>
      <c r="X95" s="155"/>
      <c r="Y95" s="65"/>
      <c r="Z95" s="10"/>
      <c r="AA95" s="10"/>
      <c r="AB95" s="10"/>
      <c r="AC95" s="19"/>
      <c r="AD95" s="19"/>
      <c r="AE95" s="88"/>
      <c r="AF95" s="88"/>
      <c r="AG95" s="19"/>
      <c r="AH95" s="19"/>
      <c r="AI95" s="53"/>
      <c r="AJ95" s="53"/>
      <c r="AK95" s="19"/>
      <c r="AL95" s="19"/>
      <c r="AM95" s="28"/>
      <c r="AN95" s="65"/>
      <c r="AO95" s="53"/>
      <c r="AP95" s="19"/>
      <c r="AQ95" s="19"/>
      <c r="AR95" s="19"/>
      <c r="AS95" s="19"/>
      <c r="AT95" s="28"/>
      <c r="AU95" s="53"/>
      <c r="AV95" s="53"/>
      <c r="AW95" s="19"/>
      <c r="AX95" s="19"/>
      <c r="AY95" s="19"/>
      <c r="AZ95" s="28"/>
      <c r="BA95" s="53"/>
      <c r="BB95" s="19"/>
      <c r="BC95" s="19"/>
      <c r="BD95" s="19"/>
      <c r="BE95" s="28"/>
      <c r="BF95" s="53"/>
      <c r="BG95" s="19"/>
      <c r="BH95" s="19"/>
      <c r="BI95" s="19"/>
      <c r="BJ95" s="28"/>
      <c r="BK95" s="21"/>
    </row>
    <row r="96" spans="1:63" x14ac:dyDescent="0.25">
      <c r="A96" s="4" t="s">
        <v>24</v>
      </c>
      <c r="B96" s="58"/>
      <c r="C96" s="58"/>
      <c r="D96" s="58"/>
      <c r="E96" s="5"/>
      <c r="F96" s="9"/>
      <c r="G96" s="9"/>
      <c r="H96" s="9"/>
      <c r="I96" s="63"/>
      <c r="J96" s="5"/>
      <c r="K96" s="9"/>
      <c r="L96" s="9"/>
      <c r="M96" s="9"/>
      <c r="N96" s="83"/>
      <c r="O96" s="9"/>
      <c r="P96" s="9"/>
      <c r="Q96" s="9"/>
      <c r="R96" s="9"/>
      <c r="S96" s="9"/>
      <c r="T96" s="53"/>
      <c r="U96" s="19"/>
      <c r="V96" s="19"/>
      <c r="W96" s="28"/>
      <c r="X96" s="155"/>
      <c r="Y96" s="65"/>
      <c r="Z96" s="10"/>
      <c r="AA96" s="10"/>
      <c r="AB96" s="10"/>
      <c r="AC96" s="19"/>
      <c r="AD96" s="19"/>
      <c r="AE96" s="88"/>
      <c r="AF96" s="88"/>
      <c r="AG96" s="19"/>
      <c r="AH96" s="19"/>
      <c r="AI96" s="53"/>
      <c r="AJ96" s="53"/>
      <c r="AK96" s="19"/>
      <c r="AL96" s="19"/>
      <c r="AM96" s="28"/>
      <c r="AN96" s="65"/>
      <c r="AO96" s="53"/>
      <c r="AP96" s="19"/>
      <c r="AQ96" s="19"/>
      <c r="AR96" s="19"/>
      <c r="AS96" s="19"/>
      <c r="AT96" s="28"/>
      <c r="AU96" s="53"/>
      <c r="AV96" s="53"/>
      <c r="AW96" s="19"/>
      <c r="AX96" s="19"/>
      <c r="AY96" s="19"/>
      <c r="AZ96" s="28"/>
      <c r="BA96" s="53"/>
      <c r="BB96" s="19"/>
      <c r="BC96" s="19"/>
      <c r="BD96" s="19"/>
      <c r="BE96" s="28"/>
      <c r="BF96" s="53"/>
      <c r="BG96" s="19"/>
      <c r="BH96" s="19"/>
      <c r="BI96" s="19"/>
      <c r="BJ96" s="28"/>
      <c r="BK96" s="21"/>
    </row>
    <row r="97" spans="1:63" x14ac:dyDescent="0.25">
      <c r="A97" s="4" t="s">
        <v>28</v>
      </c>
      <c r="B97" s="58"/>
      <c r="C97" s="58"/>
      <c r="D97" s="58"/>
      <c r="E97" s="5"/>
      <c r="F97" s="9"/>
      <c r="G97" s="9"/>
      <c r="H97" s="9"/>
      <c r="I97" s="63"/>
      <c r="J97" s="5"/>
      <c r="K97" s="9"/>
      <c r="L97" s="9"/>
      <c r="M97" s="9"/>
      <c r="N97" s="83"/>
      <c r="O97" s="9"/>
      <c r="P97" s="9"/>
      <c r="Q97" s="9"/>
      <c r="R97" s="9"/>
      <c r="S97" s="9"/>
      <c r="T97" s="53"/>
      <c r="U97" s="19"/>
      <c r="V97" s="19"/>
      <c r="W97" s="28"/>
      <c r="X97" s="155"/>
      <c r="Y97" s="65"/>
      <c r="Z97" s="10"/>
      <c r="AA97" s="10"/>
      <c r="AB97" s="10"/>
      <c r="AC97" s="19"/>
      <c r="AD97" s="19"/>
      <c r="AE97" s="88"/>
      <c r="AF97" s="88"/>
      <c r="AG97" s="19"/>
      <c r="AH97" s="19"/>
      <c r="AI97" s="53"/>
      <c r="AJ97" s="53"/>
      <c r="AK97" s="19"/>
      <c r="AL97" s="19"/>
      <c r="AM97" s="28"/>
      <c r="AN97" s="65"/>
      <c r="AO97" s="53"/>
      <c r="AP97" s="19"/>
      <c r="AQ97" s="19"/>
      <c r="AR97" s="19"/>
      <c r="AS97" s="19"/>
      <c r="AT97" s="28"/>
      <c r="AU97" s="53"/>
      <c r="AV97" s="53"/>
      <c r="AW97" s="19"/>
      <c r="AX97" s="19"/>
      <c r="AY97" s="19"/>
      <c r="AZ97" s="28"/>
      <c r="BA97" s="53"/>
      <c r="BB97" s="19"/>
      <c r="BC97" s="19"/>
      <c r="BD97" s="19"/>
      <c r="BE97" s="28"/>
      <c r="BF97" s="53"/>
      <c r="BG97" s="19"/>
      <c r="BH97" s="19"/>
      <c r="BI97" s="19"/>
      <c r="BJ97" s="28"/>
      <c r="BK97" s="21"/>
    </row>
    <row r="98" spans="1:63" x14ac:dyDescent="0.25">
      <c r="A98" s="8" t="s">
        <v>21</v>
      </c>
      <c r="B98" s="58"/>
      <c r="C98" s="58"/>
      <c r="D98" s="58"/>
      <c r="E98" s="5"/>
      <c r="F98" s="9"/>
      <c r="G98" s="9"/>
      <c r="H98" s="9"/>
      <c r="I98" s="63"/>
      <c r="J98" s="5"/>
      <c r="K98" s="9"/>
      <c r="L98" s="9"/>
      <c r="M98" s="9"/>
      <c r="N98" s="83"/>
      <c r="O98" s="9"/>
      <c r="P98" s="9"/>
      <c r="Q98" s="9"/>
      <c r="R98" s="9"/>
      <c r="S98" s="9"/>
      <c r="T98" s="53"/>
      <c r="U98" s="19"/>
      <c r="V98" s="19"/>
      <c r="W98" s="28"/>
      <c r="X98" s="155"/>
      <c r="Y98" s="65"/>
      <c r="Z98" s="10"/>
      <c r="AA98" s="10"/>
      <c r="AB98" s="10"/>
      <c r="AC98" s="19"/>
      <c r="AD98" s="19"/>
      <c r="AE98" s="88"/>
      <c r="AF98" s="88"/>
      <c r="AG98" s="19"/>
      <c r="AH98" s="19"/>
      <c r="AI98" s="53"/>
      <c r="AJ98" s="53"/>
      <c r="AK98" s="19"/>
      <c r="AL98" s="19"/>
      <c r="AM98" s="28"/>
      <c r="AN98" s="65"/>
      <c r="AO98" s="53"/>
      <c r="AP98" s="19"/>
      <c r="AQ98" s="19"/>
      <c r="AR98" s="19"/>
      <c r="AS98" s="19"/>
      <c r="AT98" s="28"/>
      <c r="AU98" s="53"/>
      <c r="AV98" s="53"/>
      <c r="AW98" s="19"/>
      <c r="AX98" s="19"/>
      <c r="AY98" s="19"/>
      <c r="AZ98" s="28"/>
      <c r="BA98" s="53"/>
      <c r="BB98" s="19"/>
      <c r="BC98" s="19"/>
      <c r="BD98" s="19"/>
      <c r="BE98" s="28"/>
      <c r="BF98" s="53"/>
      <c r="BG98" s="19"/>
      <c r="BH98" s="19"/>
      <c r="BI98" s="19"/>
      <c r="BJ98" s="28"/>
      <c r="BK98" s="21"/>
    </row>
    <row r="99" spans="1:63" x14ac:dyDescent="0.25">
      <c r="A99" s="8" t="s">
        <v>26</v>
      </c>
      <c r="B99" s="58"/>
      <c r="C99" s="58"/>
      <c r="D99" s="58"/>
      <c r="E99" s="5"/>
      <c r="F99" s="9"/>
      <c r="G99" s="9"/>
      <c r="H99" s="9"/>
      <c r="I99" s="63"/>
      <c r="J99" s="5"/>
      <c r="K99" s="9"/>
      <c r="L99" s="9"/>
      <c r="M99" s="9"/>
      <c r="N99" s="83"/>
      <c r="O99" s="9"/>
      <c r="P99" s="9"/>
      <c r="Q99" s="9"/>
      <c r="R99" s="9"/>
      <c r="S99" s="9"/>
      <c r="T99" s="53"/>
      <c r="U99" s="19"/>
      <c r="V99" s="19"/>
      <c r="W99" s="28"/>
      <c r="X99" s="155"/>
      <c r="Y99" s="65"/>
      <c r="Z99" s="10"/>
      <c r="AA99" s="10"/>
      <c r="AB99" s="10"/>
      <c r="AC99" s="19"/>
      <c r="AD99" s="19"/>
      <c r="AE99" s="88"/>
      <c r="AF99" s="88"/>
      <c r="AG99" s="19"/>
      <c r="AH99" s="19"/>
      <c r="AI99" s="53"/>
      <c r="AJ99" s="53"/>
      <c r="AK99" s="19"/>
      <c r="AL99" s="19"/>
      <c r="AM99" s="28"/>
      <c r="AN99" s="65"/>
      <c r="AO99" s="53"/>
      <c r="AP99" s="19"/>
      <c r="AQ99" s="19"/>
      <c r="AR99" s="19"/>
      <c r="AS99" s="19"/>
      <c r="AT99" s="28"/>
      <c r="AU99" s="53"/>
      <c r="AV99" s="53"/>
      <c r="AW99" s="19"/>
      <c r="AX99" s="19"/>
      <c r="AY99" s="19"/>
      <c r="AZ99" s="28"/>
      <c r="BA99" s="53"/>
      <c r="BB99" s="19"/>
      <c r="BC99" s="19"/>
      <c r="BD99" s="19"/>
      <c r="BE99" s="28"/>
      <c r="BF99" s="53"/>
      <c r="BG99" s="19"/>
      <c r="BH99" s="19"/>
      <c r="BI99" s="19"/>
      <c r="BJ99" s="28"/>
      <c r="BK99" s="21"/>
    </row>
    <row r="100" spans="1:63" x14ac:dyDescent="0.25">
      <c r="A100" s="4" t="s">
        <v>8</v>
      </c>
      <c r="B100" s="58"/>
      <c r="C100" s="58"/>
      <c r="D100" s="58"/>
      <c r="E100" s="5"/>
      <c r="F100" s="9"/>
      <c r="G100" s="9"/>
      <c r="H100" s="9"/>
      <c r="I100" s="63"/>
      <c r="J100" s="5"/>
      <c r="K100" s="9"/>
      <c r="L100" s="9"/>
      <c r="M100" s="9"/>
      <c r="N100" s="83"/>
      <c r="O100" s="9"/>
      <c r="P100" s="9"/>
      <c r="Q100" s="9"/>
      <c r="R100" s="9"/>
      <c r="S100" s="9"/>
      <c r="T100" s="53"/>
      <c r="U100" s="19"/>
      <c r="V100" s="19"/>
      <c r="W100" s="28"/>
      <c r="X100" s="155"/>
      <c r="Y100" s="65"/>
      <c r="Z100" s="10"/>
      <c r="AA100" s="10"/>
      <c r="AB100" s="10"/>
      <c r="AC100" s="19"/>
      <c r="AD100" s="19"/>
      <c r="AE100" s="88"/>
      <c r="AF100" s="88"/>
      <c r="AG100" s="19"/>
      <c r="AH100" s="19"/>
      <c r="AI100" s="53"/>
      <c r="AJ100" s="53"/>
      <c r="AK100" s="19"/>
      <c r="AL100" s="19"/>
      <c r="AM100" s="28"/>
      <c r="AN100" s="65"/>
      <c r="AO100" s="53"/>
      <c r="AP100" s="19"/>
      <c r="AQ100" s="19"/>
      <c r="AR100" s="19"/>
      <c r="AS100" s="19"/>
      <c r="AT100" s="28"/>
      <c r="AU100" s="53"/>
      <c r="AV100" s="53"/>
      <c r="AW100" s="19"/>
      <c r="AX100" s="19"/>
      <c r="AY100" s="19"/>
      <c r="AZ100" s="28"/>
      <c r="BA100" s="53"/>
      <c r="BB100" s="19"/>
      <c r="BC100" s="19"/>
      <c r="BD100" s="19"/>
      <c r="BE100" s="28"/>
      <c r="BF100" s="53"/>
      <c r="BG100" s="19"/>
      <c r="BH100" s="19"/>
      <c r="BI100" s="19"/>
      <c r="BJ100" s="28"/>
      <c r="BK100" s="21"/>
    </row>
    <row r="101" spans="1:63" ht="15.75" thickBot="1" x14ac:dyDescent="0.3">
      <c r="A101" s="12" t="s">
        <v>9</v>
      </c>
      <c r="B101" s="69"/>
      <c r="C101" s="69"/>
      <c r="D101" s="69"/>
      <c r="E101" s="13"/>
      <c r="F101" s="14"/>
      <c r="G101" s="14"/>
      <c r="H101" s="14"/>
      <c r="I101" s="73"/>
      <c r="J101" s="13"/>
      <c r="K101" s="14"/>
      <c r="L101" s="14"/>
      <c r="M101" s="14"/>
      <c r="N101" s="84"/>
      <c r="O101" s="9"/>
      <c r="P101" s="9"/>
      <c r="Q101" s="9"/>
      <c r="R101" s="9"/>
      <c r="S101" s="9"/>
      <c r="T101" s="75"/>
      <c r="U101" s="42"/>
      <c r="V101" s="42"/>
      <c r="W101" s="44"/>
      <c r="X101" s="156"/>
      <c r="Y101" s="76"/>
      <c r="Z101" s="43"/>
      <c r="AA101" s="43"/>
      <c r="AB101" s="43"/>
      <c r="AC101" s="42"/>
      <c r="AD101" s="42"/>
      <c r="AE101" s="89"/>
      <c r="AF101" s="89"/>
      <c r="AG101" s="42"/>
      <c r="AH101" s="42"/>
      <c r="AI101" s="75"/>
      <c r="AJ101" s="75"/>
      <c r="AK101" s="42"/>
      <c r="AL101" s="42"/>
      <c r="AM101" s="44"/>
      <c r="AN101" s="76"/>
      <c r="AO101" s="75"/>
      <c r="AP101" s="42"/>
      <c r="AQ101" s="42"/>
      <c r="AR101" s="42"/>
      <c r="AS101" s="42"/>
      <c r="AT101" s="44"/>
      <c r="AU101" s="75"/>
      <c r="AV101" s="75"/>
      <c r="AW101" s="42"/>
      <c r="AX101" s="42"/>
      <c r="AY101" s="42"/>
      <c r="AZ101" s="44"/>
      <c r="BA101" s="54"/>
      <c r="BB101" s="29"/>
      <c r="BC101" s="29"/>
      <c r="BD101" s="29"/>
      <c r="BE101" s="30"/>
      <c r="BF101" s="54"/>
      <c r="BG101" s="29"/>
      <c r="BH101" s="29"/>
      <c r="BI101" s="29"/>
      <c r="BJ101" s="30"/>
      <c r="BK101" s="21"/>
    </row>
    <row r="102" spans="1:63" ht="15.75" thickBot="1" x14ac:dyDescent="0.3">
      <c r="A102" s="66" t="s">
        <v>22</v>
      </c>
      <c r="B102" s="70">
        <f>B83+B93</f>
        <v>15</v>
      </c>
      <c r="C102" s="71"/>
      <c r="D102" s="71">
        <f>D83+D93</f>
        <v>1282935</v>
      </c>
      <c r="E102" s="15"/>
      <c r="F102" s="16"/>
      <c r="G102" s="16"/>
      <c r="H102" s="16"/>
      <c r="I102" s="74"/>
      <c r="J102" s="15"/>
      <c r="K102" s="16"/>
      <c r="L102" s="16"/>
      <c r="M102" s="16"/>
      <c r="N102" s="74"/>
      <c r="O102" s="182"/>
      <c r="P102" s="182"/>
      <c r="Q102" s="182"/>
      <c r="R102" s="182"/>
      <c r="S102" s="182"/>
      <c r="T102" s="77"/>
      <c r="U102" s="17"/>
      <c r="V102" s="17"/>
      <c r="W102" s="46"/>
      <c r="X102" s="157"/>
      <c r="Y102" s="77" t="b">
        <f>Y83=Y84+Y85+Y86+Y87+Y88+Y89+Y90+Y91+Y92</f>
        <v>0</v>
      </c>
      <c r="Z102" s="45"/>
      <c r="AA102" s="45"/>
      <c r="AB102" s="45"/>
      <c r="AC102" s="17"/>
      <c r="AD102" s="17"/>
      <c r="AE102" s="46"/>
      <c r="AF102" s="92"/>
      <c r="AG102" s="71"/>
      <c r="AH102" s="71"/>
      <c r="AI102" s="92">
        <f>AI83+AI93</f>
        <v>247.56872912968188</v>
      </c>
      <c r="AJ102" s="77"/>
      <c r="AK102" s="17"/>
      <c r="AL102" s="17"/>
      <c r="AM102" s="46"/>
      <c r="AN102" s="77"/>
      <c r="AO102" s="68"/>
      <c r="AP102" s="17"/>
      <c r="AQ102" s="17"/>
      <c r="AR102" s="17"/>
      <c r="AS102" s="17"/>
      <c r="AT102" s="46"/>
      <c r="AU102" s="68"/>
      <c r="AV102" s="68"/>
      <c r="AW102" s="17"/>
      <c r="AX102" s="17"/>
      <c r="AY102" s="17"/>
      <c r="AZ102" s="46"/>
      <c r="BA102" s="55"/>
      <c r="BB102" s="47"/>
      <c r="BC102" s="47"/>
      <c r="BD102" s="47"/>
      <c r="BE102" s="48"/>
      <c r="BF102" s="55"/>
      <c r="BG102" s="47"/>
      <c r="BH102" s="47"/>
      <c r="BI102" s="47"/>
      <c r="BJ102" s="48"/>
      <c r="BK102" s="21"/>
    </row>
    <row r="103" spans="1:63" x14ac:dyDescent="0.25">
      <c r="A103" s="185"/>
      <c r="B103" s="185"/>
      <c r="C103" s="21"/>
      <c r="D103" s="21"/>
      <c r="E103" s="185"/>
      <c r="F103" s="185"/>
      <c r="G103" s="185"/>
      <c r="H103" s="185"/>
      <c r="I103" s="185"/>
      <c r="J103" s="185"/>
      <c r="K103" s="185"/>
      <c r="L103" s="185"/>
      <c r="M103" s="185"/>
      <c r="N103" s="185"/>
      <c r="O103" s="185"/>
      <c r="P103" s="185"/>
      <c r="Q103" s="185"/>
      <c r="R103" s="185"/>
      <c r="S103" s="185"/>
      <c r="T103" s="21"/>
      <c r="U103" s="21"/>
      <c r="V103" s="21"/>
      <c r="W103" s="21"/>
      <c r="X103" s="185"/>
      <c r="Y103" s="21"/>
      <c r="Z103" s="20"/>
      <c r="AA103" s="20"/>
      <c r="AB103" s="20"/>
      <c r="AC103" s="21"/>
      <c r="AD103" s="21"/>
      <c r="AE103" s="21"/>
      <c r="AF103" s="21"/>
      <c r="AG103" s="21"/>
      <c r="AH103" s="21"/>
      <c r="AI103" s="21"/>
      <c r="AJ103" s="21"/>
      <c r="AK103" s="21"/>
      <c r="AL103" s="21"/>
      <c r="AM103" s="21"/>
      <c r="AN103" s="21"/>
      <c r="AO103" s="21"/>
      <c r="AP103" s="21"/>
      <c r="AQ103" s="21"/>
      <c r="AR103" s="21"/>
      <c r="AS103" s="21"/>
      <c r="AT103" s="21"/>
      <c r="AU103" s="21"/>
      <c r="AV103" s="21"/>
      <c r="AW103" s="21"/>
      <c r="AX103" s="21"/>
      <c r="AY103" s="21"/>
      <c r="AZ103" s="21"/>
      <c r="BA103" s="21"/>
      <c r="BB103" s="21"/>
      <c r="BC103" s="21"/>
      <c r="BD103" s="21"/>
      <c r="BE103" s="21"/>
      <c r="BF103" s="21"/>
      <c r="BG103" s="21"/>
      <c r="BH103" s="21"/>
      <c r="BI103" s="21"/>
      <c r="BJ103" s="21"/>
      <c r="BK103" s="21"/>
    </row>
    <row r="104" spans="1:63" x14ac:dyDescent="0.25">
      <c r="A104" s="185"/>
      <c r="B104" s="185"/>
      <c r="C104" s="21"/>
      <c r="D104" s="21"/>
      <c r="E104" s="185"/>
      <c r="F104" s="185"/>
      <c r="G104" s="185"/>
      <c r="H104" s="185"/>
      <c r="I104" s="185"/>
      <c r="J104" s="185"/>
      <c r="K104" s="185"/>
      <c r="L104" s="185"/>
      <c r="M104" s="185"/>
      <c r="N104" s="185"/>
      <c r="O104" s="185"/>
      <c r="P104" s="185"/>
      <c r="Q104" s="185"/>
      <c r="R104" s="185"/>
      <c r="S104" s="185"/>
      <c r="T104" s="21"/>
      <c r="U104" s="21"/>
      <c r="V104" s="21"/>
      <c r="W104" s="21"/>
      <c r="X104" s="185"/>
      <c r="Y104" s="21"/>
      <c r="Z104" s="20"/>
      <c r="AA104" s="20"/>
      <c r="AB104" s="20"/>
      <c r="AC104" s="21"/>
      <c r="AD104" s="21"/>
      <c r="AE104" s="21"/>
      <c r="AF104" s="21"/>
      <c r="AG104" s="21"/>
      <c r="AH104" s="21"/>
      <c r="AI104" s="21"/>
      <c r="AJ104" s="21"/>
      <c r="AK104" s="21"/>
      <c r="AL104" s="21"/>
      <c r="AM104" s="21"/>
      <c r="AN104" s="21"/>
      <c r="AO104" s="21"/>
      <c r="AP104" s="21"/>
      <c r="AQ104" s="21"/>
      <c r="AR104" s="21"/>
      <c r="AS104" s="21"/>
      <c r="AT104" s="21"/>
      <c r="AU104" s="21"/>
      <c r="AV104" s="21"/>
      <c r="AW104" s="21"/>
      <c r="AX104" s="21"/>
      <c r="AY104" s="21"/>
      <c r="AZ104" s="21"/>
      <c r="BA104" s="21"/>
      <c r="BB104" s="21"/>
      <c r="BC104" s="21"/>
      <c r="BD104" s="21"/>
      <c r="BE104" s="21"/>
      <c r="BF104" s="21"/>
      <c r="BG104" s="21"/>
      <c r="BH104" s="21"/>
      <c r="BI104" s="21"/>
      <c r="BJ104" s="21"/>
      <c r="BK104" s="21"/>
    </row>
    <row r="105" spans="1:63" x14ac:dyDescent="0.25">
      <c r="A105" s="185"/>
      <c r="B105" s="185"/>
      <c r="C105" s="21"/>
      <c r="D105" s="21"/>
      <c r="E105" s="185"/>
      <c r="F105" s="185"/>
      <c r="G105" s="185"/>
      <c r="H105" s="185"/>
      <c r="I105" s="185"/>
      <c r="J105" s="185"/>
      <c r="K105" s="185"/>
      <c r="L105" s="185"/>
      <c r="M105" s="185"/>
      <c r="N105" s="185"/>
      <c r="O105" s="185"/>
      <c r="P105" s="185"/>
      <c r="Q105" s="185"/>
      <c r="R105" s="185"/>
      <c r="S105" s="185"/>
      <c r="T105" s="21"/>
      <c r="U105" s="21"/>
      <c r="V105" s="21"/>
      <c r="W105" s="21"/>
      <c r="X105" s="185"/>
      <c r="Y105" s="21"/>
      <c r="Z105" s="20"/>
      <c r="AA105" s="20"/>
      <c r="AB105" s="20"/>
      <c r="AC105" s="21"/>
      <c r="AD105" s="21"/>
      <c r="AE105" s="21"/>
      <c r="AF105" s="21"/>
      <c r="AG105" s="21"/>
      <c r="AH105" s="21"/>
      <c r="AI105" s="21"/>
      <c r="AJ105" s="21"/>
      <c r="AK105" s="21"/>
      <c r="AL105" s="21"/>
      <c r="AM105" s="21"/>
      <c r="AN105" s="21"/>
      <c r="AO105" s="21"/>
      <c r="AP105" s="21"/>
      <c r="AQ105" s="21"/>
      <c r="AR105" s="21"/>
      <c r="AS105" s="21"/>
      <c r="AT105" s="21"/>
      <c r="AU105" s="21"/>
      <c r="AV105" s="21"/>
      <c r="AW105" s="21"/>
      <c r="AX105" s="21"/>
      <c r="AY105" s="21"/>
      <c r="AZ105" s="21"/>
      <c r="BA105" s="21"/>
      <c r="BB105" s="21"/>
      <c r="BC105" s="21"/>
      <c r="BD105" s="21"/>
      <c r="BE105" s="21"/>
      <c r="BF105" s="21"/>
      <c r="BG105" s="21"/>
      <c r="BH105" s="21"/>
      <c r="BI105" s="21"/>
      <c r="BJ105" s="21"/>
      <c r="BK105" s="21"/>
    </row>
    <row r="106" spans="1:63" x14ac:dyDescent="0.25">
      <c r="A106" s="185"/>
      <c r="B106" s="185"/>
      <c r="C106" s="21"/>
      <c r="D106" s="21"/>
      <c r="E106" s="185"/>
      <c r="F106" s="185"/>
      <c r="G106" s="185"/>
      <c r="H106" s="185"/>
      <c r="I106" s="185"/>
      <c r="J106" s="185"/>
      <c r="K106" s="185"/>
      <c r="L106" s="185"/>
      <c r="M106" s="185"/>
      <c r="N106" s="185"/>
      <c r="O106" s="185"/>
      <c r="P106" s="185"/>
      <c r="Q106" s="185"/>
      <c r="R106" s="185"/>
      <c r="S106" s="185"/>
      <c r="T106" s="21"/>
      <c r="U106" s="21"/>
      <c r="V106" s="21"/>
      <c r="W106" s="21"/>
      <c r="X106" s="185"/>
      <c r="Y106" s="21"/>
      <c r="Z106" s="20"/>
      <c r="AA106" s="20"/>
      <c r="AB106" s="20"/>
      <c r="AC106" s="21"/>
      <c r="AD106" s="21"/>
      <c r="AE106" s="21"/>
      <c r="AF106" s="21"/>
      <c r="AG106" s="21"/>
      <c r="AH106" s="21"/>
      <c r="AI106" s="21"/>
      <c r="AJ106" s="21"/>
      <c r="AK106" s="21"/>
      <c r="AL106" s="21"/>
      <c r="AM106" s="21"/>
      <c r="AN106" s="21"/>
      <c r="AO106" s="21"/>
      <c r="AP106" s="21"/>
      <c r="AQ106" s="21"/>
      <c r="AR106" s="21"/>
      <c r="AS106" s="21"/>
      <c r="AT106" s="21"/>
      <c r="AU106" s="21"/>
      <c r="AV106" s="21"/>
      <c r="AW106" s="21"/>
      <c r="AX106" s="21"/>
      <c r="AY106" s="21"/>
      <c r="AZ106" s="21"/>
      <c r="BA106" s="21"/>
      <c r="BB106" s="21"/>
      <c r="BC106" s="21"/>
      <c r="BD106" s="21"/>
      <c r="BE106" s="21"/>
      <c r="BF106" s="21"/>
      <c r="BG106" s="21"/>
      <c r="BH106" s="21"/>
      <c r="BI106" s="21"/>
      <c r="BJ106" s="21"/>
      <c r="BK106" s="21"/>
    </row>
    <row r="107" spans="1:63" x14ac:dyDescent="0.25">
      <c r="A107" s="185"/>
      <c r="B107" s="185"/>
      <c r="C107" s="21"/>
      <c r="D107" s="21"/>
      <c r="E107" s="185"/>
      <c r="F107" s="185"/>
      <c r="G107" s="185"/>
      <c r="H107" s="185"/>
      <c r="I107" s="185"/>
      <c r="J107" s="185"/>
      <c r="K107" s="185"/>
      <c r="L107" s="185"/>
      <c r="M107" s="185"/>
      <c r="N107" s="185"/>
      <c r="O107" s="185"/>
      <c r="P107" s="185"/>
      <c r="Q107" s="185"/>
      <c r="R107" s="185"/>
      <c r="S107" s="185"/>
      <c r="T107" s="21"/>
      <c r="U107" s="21"/>
      <c r="V107" s="21"/>
      <c r="W107" s="21"/>
      <c r="X107" s="185"/>
      <c r="Y107" s="21"/>
      <c r="Z107" s="20"/>
      <c r="AA107" s="20"/>
      <c r="AB107" s="20"/>
      <c r="AC107" s="21"/>
      <c r="AD107" s="21"/>
      <c r="AE107" s="21"/>
      <c r="AF107" s="21"/>
      <c r="AG107" s="21"/>
      <c r="AH107" s="21"/>
      <c r="AI107" s="21"/>
      <c r="AJ107" s="21"/>
      <c r="AK107" s="21"/>
      <c r="AL107" s="21"/>
      <c r="AM107" s="21"/>
      <c r="AN107" s="21"/>
      <c r="AO107" s="21"/>
      <c r="AP107" s="21"/>
      <c r="AQ107" s="21"/>
      <c r="AR107" s="21"/>
      <c r="AS107" s="21"/>
      <c r="AT107" s="21"/>
      <c r="AU107" s="21"/>
      <c r="AV107" s="21"/>
      <c r="AW107" s="21"/>
      <c r="AX107" s="21"/>
      <c r="AY107" s="21"/>
      <c r="AZ107" s="21"/>
      <c r="BA107" s="21"/>
      <c r="BB107" s="21"/>
      <c r="BC107" s="21"/>
      <c r="BD107" s="21"/>
      <c r="BE107" s="21"/>
      <c r="BF107" s="21"/>
      <c r="BG107" s="21"/>
      <c r="BH107" s="21"/>
      <c r="BI107" s="21"/>
      <c r="BJ107" s="21"/>
      <c r="BK107" s="21"/>
    </row>
    <row r="108" spans="1:63" ht="15.75" hidden="1" thickBot="1" x14ac:dyDescent="0.3">
      <c r="A108" s="557" t="s">
        <v>25</v>
      </c>
      <c r="B108" s="557"/>
      <c r="C108" s="557"/>
      <c r="D108" s="557"/>
      <c r="E108" s="557"/>
      <c r="F108" s="557"/>
      <c r="G108" s="557"/>
      <c r="H108" s="557"/>
      <c r="I108" s="557"/>
      <c r="J108" s="557"/>
      <c r="K108" s="557"/>
      <c r="L108" s="557"/>
      <c r="M108" s="557"/>
      <c r="N108" s="557"/>
      <c r="O108" s="557"/>
      <c r="P108" s="557"/>
      <c r="Q108" s="557"/>
      <c r="R108" s="557"/>
      <c r="S108" s="557"/>
      <c r="T108" s="557"/>
      <c r="U108" s="557"/>
      <c r="V108" s="557"/>
      <c r="W108" s="557"/>
      <c r="X108" s="557"/>
      <c r="Y108" s="557"/>
      <c r="Z108" s="557"/>
      <c r="AA108" s="557"/>
      <c r="AB108" s="557"/>
      <c r="AC108" s="557"/>
    </row>
    <row r="109" spans="1:63" hidden="1" x14ac:dyDescent="0.25">
      <c r="A109" s="554" t="s">
        <v>53</v>
      </c>
      <c r="B109" s="527" t="s">
        <v>10</v>
      </c>
      <c r="C109" s="527" t="s">
        <v>54</v>
      </c>
      <c r="D109" s="527" t="s">
        <v>55</v>
      </c>
      <c r="E109" s="530" t="s">
        <v>57</v>
      </c>
      <c r="F109" s="531"/>
      <c r="G109" s="531"/>
      <c r="H109" s="531"/>
      <c r="I109" s="532"/>
      <c r="J109" s="530" t="s">
        <v>59</v>
      </c>
      <c r="K109" s="531"/>
      <c r="L109" s="531"/>
      <c r="M109" s="531"/>
      <c r="N109" s="532"/>
      <c r="O109" s="94"/>
      <c r="P109" s="94"/>
      <c r="Q109" s="94"/>
      <c r="R109" s="94"/>
      <c r="S109" s="94"/>
      <c r="T109" s="542" t="s">
        <v>60</v>
      </c>
      <c r="U109" s="543"/>
      <c r="V109" s="543"/>
      <c r="W109" s="544"/>
      <c r="X109" s="94"/>
      <c r="Y109" s="542" t="s">
        <v>58</v>
      </c>
      <c r="Z109" s="543"/>
      <c r="AA109" s="543"/>
      <c r="AB109" s="543"/>
      <c r="AC109" s="543"/>
      <c r="AD109" s="543"/>
      <c r="AE109" s="543"/>
      <c r="AF109" s="543"/>
      <c r="AG109" s="543"/>
      <c r="AH109" s="543"/>
      <c r="AI109" s="544"/>
      <c r="AJ109" s="542" t="s">
        <v>60</v>
      </c>
      <c r="AK109" s="543"/>
      <c r="AL109" s="543"/>
      <c r="AM109" s="544"/>
      <c r="AN109" s="542" t="s">
        <v>42</v>
      </c>
      <c r="AO109" s="543"/>
      <c r="AP109" s="543"/>
      <c r="AQ109" s="543"/>
      <c r="AR109" s="543"/>
      <c r="AS109" s="543"/>
      <c r="AT109" s="544"/>
      <c r="AU109" s="530" t="s">
        <v>47</v>
      </c>
      <c r="AV109" s="531"/>
      <c r="AW109" s="531"/>
      <c r="AX109" s="531"/>
      <c r="AY109" s="531"/>
      <c r="AZ109" s="532"/>
      <c r="BA109" s="530" t="s">
        <v>68</v>
      </c>
      <c r="BB109" s="531"/>
      <c r="BC109" s="531"/>
      <c r="BD109" s="531"/>
      <c r="BE109" s="532"/>
      <c r="BF109" s="530" t="s">
        <v>69</v>
      </c>
      <c r="BG109" s="531"/>
      <c r="BH109" s="531"/>
      <c r="BI109" s="531"/>
      <c r="BJ109" s="532"/>
      <c r="BK109" s="20"/>
    </row>
    <row r="110" spans="1:63" hidden="1" x14ac:dyDescent="0.25">
      <c r="A110" s="555"/>
      <c r="B110" s="528"/>
      <c r="C110" s="528"/>
      <c r="D110" s="528"/>
      <c r="E110" s="533"/>
      <c r="F110" s="534"/>
      <c r="G110" s="534"/>
      <c r="H110" s="534"/>
      <c r="I110" s="535"/>
      <c r="J110" s="533"/>
      <c r="K110" s="534"/>
      <c r="L110" s="534"/>
      <c r="M110" s="534"/>
      <c r="N110" s="535"/>
      <c r="O110" s="95"/>
      <c r="P110" s="95"/>
      <c r="Q110" s="95"/>
      <c r="R110" s="95"/>
      <c r="S110" s="95"/>
      <c r="T110" s="545"/>
      <c r="U110" s="546"/>
      <c r="V110" s="546"/>
      <c r="W110" s="547"/>
      <c r="X110" s="95"/>
      <c r="Y110" s="545"/>
      <c r="Z110" s="546"/>
      <c r="AA110" s="546"/>
      <c r="AB110" s="546"/>
      <c r="AC110" s="546"/>
      <c r="AD110" s="546"/>
      <c r="AE110" s="546"/>
      <c r="AF110" s="546"/>
      <c r="AG110" s="546"/>
      <c r="AH110" s="546"/>
      <c r="AI110" s="547"/>
      <c r="AJ110" s="545"/>
      <c r="AK110" s="546"/>
      <c r="AL110" s="546"/>
      <c r="AM110" s="547"/>
      <c r="AN110" s="545"/>
      <c r="AO110" s="546"/>
      <c r="AP110" s="546"/>
      <c r="AQ110" s="546"/>
      <c r="AR110" s="546"/>
      <c r="AS110" s="546"/>
      <c r="AT110" s="547"/>
      <c r="AU110" s="533"/>
      <c r="AV110" s="534"/>
      <c r="AW110" s="534"/>
      <c r="AX110" s="534"/>
      <c r="AY110" s="534"/>
      <c r="AZ110" s="535"/>
      <c r="BA110" s="533"/>
      <c r="BB110" s="534"/>
      <c r="BC110" s="534"/>
      <c r="BD110" s="534"/>
      <c r="BE110" s="535"/>
      <c r="BF110" s="533"/>
      <c r="BG110" s="534"/>
      <c r="BH110" s="534"/>
      <c r="BI110" s="534"/>
      <c r="BJ110" s="535"/>
      <c r="BK110" s="20"/>
    </row>
    <row r="111" spans="1:63" ht="15.75" hidden="1" thickBot="1" x14ac:dyDescent="0.3">
      <c r="A111" s="555"/>
      <c r="B111" s="528"/>
      <c r="C111" s="528"/>
      <c r="D111" s="528"/>
      <c r="E111" s="536"/>
      <c r="F111" s="537"/>
      <c r="G111" s="537"/>
      <c r="H111" s="537"/>
      <c r="I111" s="538"/>
      <c r="J111" s="536"/>
      <c r="K111" s="537"/>
      <c r="L111" s="537"/>
      <c r="M111" s="537"/>
      <c r="N111" s="538"/>
      <c r="O111" s="96"/>
      <c r="P111" s="96"/>
      <c r="Q111" s="96"/>
      <c r="R111" s="96"/>
      <c r="S111" s="96"/>
      <c r="T111" s="548"/>
      <c r="U111" s="549"/>
      <c r="V111" s="549"/>
      <c r="W111" s="550"/>
      <c r="X111" s="96"/>
      <c r="Y111" s="548"/>
      <c r="Z111" s="549"/>
      <c r="AA111" s="549"/>
      <c r="AB111" s="549"/>
      <c r="AC111" s="549"/>
      <c r="AD111" s="549"/>
      <c r="AE111" s="549"/>
      <c r="AF111" s="549"/>
      <c r="AG111" s="549"/>
      <c r="AH111" s="549"/>
      <c r="AI111" s="550"/>
      <c r="AJ111" s="548"/>
      <c r="AK111" s="549"/>
      <c r="AL111" s="549"/>
      <c r="AM111" s="550"/>
      <c r="AN111" s="548"/>
      <c r="AO111" s="549"/>
      <c r="AP111" s="549"/>
      <c r="AQ111" s="549"/>
      <c r="AR111" s="549"/>
      <c r="AS111" s="549"/>
      <c r="AT111" s="550"/>
      <c r="AU111" s="536"/>
      <c r="AV111" s="537"/>
      <c r="AW111" s="537"/>
      <c r="AX111" s="537"/>
      <c r="AY111" s="537"/>
      <c r="AZ111" s="538"/>
      <c r="BA111" s="536"/>
      <c r="BB111" s="537"/>
      <c r="BC111" s="537"/>
      <c r="BD111" s="537"/>
      <c r="BE111" s="538"/>
      <c r="BF111" s="536"/>
      <c r="BG111" s="537"/>
      <c r="BH111" s="537"/>
      <c r="BI111" s="537"/>
      <c r="BJ111" s="538"/>
      <c r="BK111" s="20"/>
    </row>
    <row r="112" spans="1:63" hidden="1" x14ac:dyDescent="0.25">
      <c r="A112" s="555"/>
      <c r="B112" s="528"/>
      <c r="C112" s="528"/>
      <c r="D112" s="528"/>
      <c r="E112" s="554" t="s">
        <v>29</v>
      </c>
      <c r="F112" s="539" t="s">
        <v>43</v>
      </c>
      <c r="G112" s="539" t="s">
        <v>44</v>
      </c>
      <c r="H112" s="539" t="s">
        <v>45</v>
      </c>
      <c r="I112" s="539" t="s">
        <v>46</v>
      </c>
      <c r="J112" s="554" t="s">
        <v>29</v>
      </c>
      <c r="K112" s="539" t="s">
        <v>43</v>
      </c>
      <c r="L112" s="539" t="s">
        <v>44</v>
      </c>
      <c r="M112" s="539" t="s">
        <v>45</v>
      </c>
      <c r="N112" s="539" t="s">
        <v>46</v>
      </c>
      <c r="O112" s="97"/>
      <c r="P112" s="97"/>
      <c r="Q112" s="97"/>
      <c r="R112" s="97"/>
      <c r="S112" s="97"/>
      <c r="T112" s="539" t="s">
        <v>40</v>
      </c>
      <c r="U112" s="539" t="s">
        <v>41</v>
      </c>
      <c r="V112" s="539" t="s">
        <v>61</v>
      </c>
      <c r="W112" s="551" t="s">
        <v>56</v>
      </c>
      <c r="X112" s="102"/>
      <c r="Y112" s="561" t="s">
        <v>37</v>
      </c>
      <c r="Z112" s="36"/>
      <c r="AA112" s="37"/>
      <c r="AB112" s="168"/>
      <c r="AC112" s="539" t="s">
        <v>39</v>
      </c>
      <c r="AD112" s="539" t="s">
        <v>38</v>
      </c>
      <c r="AE112" s="539" t="s">
        <v>52</v>
      </c>
      <c r="AF112" s="97"/>
      <c r="AG112" s="539" t="s">
        <v>66</v>
      </c>
      <c r="AH112" s="539" t="s">
        <v>67</v>
      </c>
      <c r="AI112" s="539" t="s">
        <v>70</v>
      </c>
      <c r="AJ112" s="539" t="s">
        <v>40</v>
      </c>
      <c r="AK112" s="539" t="s">
        <v>41</v>
      </c>
      <c r="AL112" s="539" t="s">
        <v>61</v>
      </c>
      <c r="AM112" s="551" t="s">
        <v>56</v>
      </c>
      <c r="AN112" s="527" t="s">
        <v>48</v>
      </c>
      <c r="AO112" s="242"/>
      <c r="AP112" s="527" t="s">
        <v>49</v>
      </c>
      <c r="AQ112" s="242"/>
      <c r="AR112" s="527" t="s">
        <v>50</v>
      </c>
      <c r="AS112" s="527" t="s">
        <v>62</v>
      </c>
      <c r="AT112" s="527" t="s">
        <v>51</v>
      </c>
      <c r="AU112" s="527" t="s">
        <v>48</v>
      </c>
      <c r="AV112" s="242"/>
      <c r="AW112" s="527" t="s">
        <v>49</v>
      </c>
      <c r="AX112" s="527" t="s">
        <v>50</v>
      </c>
      <c r="AY112" s="527" t="s">
        <v>62</v>
      </c>
      <c r="AZ112" s="527" t="s">
        <v>51</v>
      </c>
      <c r="BA112" s="527" t="s">
        <v>48</v>
      </c>
      <c r="BB112" s="527" t="s">
        <v>49</v>
      </c>
      <c r="BC112" s="527" t="s">
        <v>50</v>
      </c>
      <c r="BD112" s="527" t="s">
        <v>62</v>
      </c>
      <c r="BE112" s="527" t="s">
        <v>51</v>
      </c>
      <c r="BF112" s="527" t="s">
        <v>48</v>
      </c>
      <c r="BG112" s="527" t="s">
        <v>49</v>
      </c>
      <c r="BH112" s="527" t="s">
        <v>50</v>
      </c>
      <c r="BI112" s="527" t="s">
        <v>62</v>
      </c>
      <c r="BJ112" s="527" t="s">
        <v>51</v>
      </c>
      <c r="BK112" s="20"/>
    </row>
    <row r="113" spans="1:63" hidden="1" x14ac:dyDescent="0.25">
      <c r="A113" s="555"/>
      <c r="B113" s="528"/>
      <c r="C113" s="528"/>
      <c r="D113" s="528"/>
      <c r="E113" s="555"/>
      <c r="F113" s="540"/>
      <c r="G113" s="540"/>
      <c r="H113" s="540"/>
      <c r="I113" s="540"/>
      <c r="J113" s="555"/>
      <c r="K113" s="540"/>
      <c r="L113" s="540"/>
      <c r="M113" s="540"/>
      <c r="N113" s="540"/>
      <c r="O113" s="98"/>
      <c r="P113" s="98"/>
      <c r="Q113" s="98"/>
      <c r="R113" s="98"/>
      <c r="S113" s="98"/>
      <c r="T113" s="540"/>
      <c r="U113" s="540"/>
      <c r="V113" s="540"/>
      <c r="W113" s="552"/>
      <c r="X113" s="103"/>
      <c r="Y113" s="562"/>
      <c r="Z113" s="38"/>
      <c r="AA113" s="39"/>
      <c r="AB113" s="168"/>
      <c r="AC113" s="540"/>
      <c r="AD113" s="540"/>
      <c r="AE113" s="540"/>
      <c r="AF113" s="98"/>
      <c r="AG113" s="540"/>
      <c r="AH113" s="540"/>
      <c r="AI113" s="540"/>
      <c r="AJ113" s="540"/>
      <c r="AK113" s="540"/>
      <c r="AL113" s="540"/>
      <c r="AM113" s="552"/>
      <c r="AN113" s="528"/>
      <c r="AO113" s="243"/>
      <c r="AP113" s="528"/>
      <c r="AQ113" s="243"/>
      <c r="AR113" s="528"/>
      <c r="AS113" s="528"/>
      <c r="AT113" s="528"/>
      <c r="AU113" s="528"/>
      <c r="AV113" s="243"/>
      <c r="AW113" s="528"/>
      <c r="AX113" s="528"/>
      <c r="AY113" s="528"/>
      <c r="AZ113" s="528"/>
      <c r="BA113" s="528"/>
      <c r="BB113" s="528"/>
      <c r="BC113" s="528"/>
      <c r="BD113" s="528"/>
      <c r="BE113" s="528"/>
      <c r="BF113" s="528"/>
      <c r="BG113" s="528"/>
      <c r="BH113" s="528"/>
      <c r="BI113" s="528"/>
      <c r="BJ113" s="528"/>
      <c r="BK113" s="20"/>
    </row>
    <row r="114" spans="1:63" hidden="1" x14ac:dyDescent="0.25">
      <c r="A114" s="555"/>
      <c r="B114" s="528"/>
      <c r="C114" s="528"/>
      <c r="D114" s="528"/>
      <c r="E114" s="555"/>
      <c r="F114" s="540"/>
      <c r="G114" s="540"/>
      <c r="H114" s="540"/>
      <c r="I114" s="540"/>
      <c r="J114" s="555"/>
      <c r="K114" s="540"/>
      <c r="L114" s="540"/>
      <c r="M114" s="540"/>
      <c r="N114" s="540"/>
      <c r="O114" s="98"/>
      <c r="P114" s="98"/>
      <c r="Q114" s="98"/>
      <c r="R114" s="98"/>
      <c r="S114" s="98"/>
      <c r="T114" s="540"/>
      <c r="U114" s="540"/>
      <c r="V114" s="540"/>
      <c r="W114" s="552"/>
      <c r="X114" s="103"/>
      <c r="Y114" s="562"/>
      <c r="Z114" s="38"/>
      <c r="AA114" s="39"/>
      <c r="AB114" s="168"/>
      <c r="AC114" s="540"/>
      <c r="AD114" s="540"/>
      <c r="AE114" s="540"/>
      <c r="AF114" s="98"/>
      <c r="AG114" s="540"/>
      <c r="AH114" s="540"/>
      <c r="AI114" s="540"/>
      <c r="AJ114" s="540"/>
      <c r="AK114" s="540"/>
      <c r="AL114" s="540"/>
      <c r="AM114" s="552"/>
      <c r="AN114" s="528"/>
      <c r="AO114" s="243"/>
      <c r="AP114" s="528"/>
      <c r="AQ114" s="243"/>
      <c r="AR114" s="528"/>
      <c r="AS114" s="528"/>
      <c r="AT114" s="528"/>
      <c r="AU114" s="528"/>
      <c r="AV114" s="243"/>
      <c r="AW114" s="528"/>
      <c r="AX114" s="528"/>
      <c r="AY114" s="528"/>
      <c r="AZ114" s="528"/>
      <c r="BA114" s="528"/>
      <c r="BB114" s="528"/>
      <c r="BC114" s="528"/>
      <c r="BD114" s="528"/>
      <c r="BE114" s="528"/>
      <c r="BF114" s="528"/>
      <c r="BG114" s="528"/>
      <c r="BH114" s="528"/>
      <c r="BI114" s="528"/>
      <c r="BJ114" s="528"/>
      <c r="BK114" s="20"/>
    </row>
    <row r="115" spans="1:63" hidden="1" x14ac:dyDescent="0.25">
      <c r="A115" s="555"/>
      <c r="B115" s="528"/>
      <c r="C115" s="528"/>
      <c r="D115" s="528"/>
      <c r="E115" s="555"/>
      <c r="F115" s="540"/>
      <c r="G115" s="540"/>
      <c r="H115" s="540"/>
      <c r="I115" s="540"/>
      <c r="J115" s="555"/>
      <c r="K115" s="540"/>
      <c r="L115" s="540"/>
      <c r="M115" s="540"/>
      <c r="N115" s="540"/>
      <c r="O115" s="98"/>
      <c r="P115" s="98"/>
      <c r="Q115" s="98"/>
      <c r="R115" s="98"/>
      <c r="S115" s="98"/>
      <c r="T115" s="540"/>
      <c r="U115" s="540"/>
      <c r="V115" s="540"/>
      <c r="W115" s="552"/>
      <c r="X115" s="103"/>
      <c r="Y115" s="562"/>
      <c r="Z115" s="38"/>
      <c r="AA115" s="39"/>
      <c r="AB115" s="168"/>
      <c r="AC115" s="540"/>
      <c r="AD115" s="540"/>
      <c r="AE115" s="540"/>
      <c r="AF115" s="98"/>
      <c r="AG115" s="540"/>
      <c r="AH115" s="540"/>
      <c r="AI115" s="540"/>
      <c r="AJ115" s="540"/>
      <c r="AK115" s="540"/>
      <c r="AL115" s="540"/>
      <c r="AM115" s="552"/>
      <c r="AN115" s="528"/>
      <c r="AO115" s="243"/>
      <c r="AP115" s="528"/>
      <c r="AQ115" s="243"/>
      <c r="AR115" s="528"/>
      <c r="AS115" s="528"/>
      <c r="AT115" s="528"/>
      <c r="AU115" s="528"/>
      <c r="AV115" s="243"/>
      <c r="AW115" s="528"/>
      <c r="AX115" s="528"/>
      <c r="AY115" s="528"/>
      <c r="AZ115" s="528"/>
      <c r="BA115" s="528"/>
      <c r="BB115" s="528"/>
      <c r="BC115" s="528"/>
      <c r="BD115" s="528"/>
      <c r="BE115" s="528"/>
      <c r="BF115" s="528"/>
      <c r="BG115" s="528"/>
      <c r="BH115" s="528"/>
      <c r="BI115" s="528"/>
      <c r="BJ115" s="528"/>
      <c r="BK115" s="20"/>
    </row>
    <row r="116" spans="1:63" ht="15.75" hidden="1" thickBot="1" x14ac:dyDescent="0.3">
      <c r="A116" s="556"/>
      <c r="B116" s="529"/>
      <c r="C116" s="529"/>
      <c r="D116" s="529"/>
      <c r="E116" s="556"/>
      <c r="F116" s="541"/>
      <c r="G116" s="541"/>
      <c r="H116" s="541"/>
      <c r="I116" s="541"/>
      <c r="J116" s="556"/>
      <c r="K116" s="541"/>
      <c r="L116" s="541"/>
      <c r="M116" s="541"/>
      <c r="N116" s="541"/>
      <c r="O116" s="99"/>
      <c r="P116" s="99"/>
      <c r="Q116" s="99"/>
      <c r="R116" s="99"/>
      <c r="S116" s="99"/>
      <c r="T116" s="541"/>
      <c r="U116" s="541"/>
      <c r="V116" s="541"/>
      <c r="W116" s="553"/>
      <c r="X116" s="104"/>
      <c r="Y116" s="563"/>
      <c r="Z116" s="40"/>
      <c r="AA116" s="41"/>
      <c r="AB116" s="169"/>
      <c r="AC116" s="541"/>
      <c r="AD116" s="541"/>
      <c r="AE116" s="541"/>
      <c r="AF116" s="99"/>
      <c r="AG116" s="541"/>
      <c r="AH116" s="541"/>
      <c r="AI116" s="541"/>
      <c r="AJ116" s="541"/>
      <c r="AK116" s="541"/>
      <c r="AL116" s="541"/>
      <c r="AM116" s="553"/>
      <c r="AN116" s="529"/>
      <c r="AO116" s="244"/>
      <c r="AP116" s="529"/>
      <c r="AQ116" s="244"/>
      <c r="AR116" s="529"/>
      <c r="AS116" s="529"/>
      <c r="AT116" s="529"/>
      <c r="AU116" s="529"/>
      <c r="AV116" s="244"/>
      <c r="AW116" s="529"/>
      <c r="AX116" s="529"/>
      <c r="AY116" s="529"/>
      <c r="AZ116" s="529"/>
      <c r="BA116" s="529"/>
      <c r="BB116" s="529"/>
      <c r="BC116" s="529"/>
      <c r="BD116" s="529"/>
      <c r="BE116" s="529"/>
      <c r="BF116" s="529"/>
      <c r="BG116" s="529"/>
      <c r="BH116" s="529"/>
      <c r="BI116" s="529"/>
      <c r="BJ116" s="529"/>
      <c r="BK116" s="20"/>
    </row>
    <row r="117" spans="1:63" hidden="1" x14ac:dyDescent="0.25">
      <c r="A117" s="79" t="s">
        <v>27</v>
      </c>
      <c r="B117" s="56" t="e">
        <f>B16+B83+#REF!</f>
        <v>#REF!</v>
      </c>
      <c r="C117" s="59" t="e">
        <f>#REF!</f>
        <v>#REF!</v>
      </c>
      <c r="D117" s="59" t="e">
        <f>D16+D83+#REF!</f>
        <v>#REF!</v>
      </c>
      <c r="E117" s="81">
        <f t="shared" ref="E117:G124" si="148">E16</f>
        <v>0</v>
      </c>
      <c r="F117" s="49">
        <f t="shared" si="148"/>
        <v>0</v>
      </c>
      <c r="G117" s="49"/>
      <c r="H117" s="49">
        <f>H16</f>
        <v>0</v>
      </c>
      <c r="I117" s="82">
        <f t="shared" ref="I117:I127" si="149">I83</f>
        <v>0</v>
      </c>
      <c r="J117" s="64">
        <f t="shared" ref="J117:L124" si="150">J16</f>
        <v>0</v>
      </c>
      <c r="K117" s="18">
        <f t="shared" si="150"/>
        <v>0</v>
      </c>
      <c r="L117" s="11"/>
      <c r="M117" s="18">
        <f t="shared" ref="M117:N124" si="151">M16</f>
        <v>0</v>
      </c>
      <c r="N117" s="27">
        <f t="shared" si="151"/>
        <v>0</v>
      </c>
      <c r="O117" s="100"/>
      <c r="P117" s="100"/>
      <c r="Q117" s="100"/>
      <c r="R117" s="100"/>
      <c r="S117" s="100"/>
      <c r="T117" s="52"/>
      <c r="U117" s="18"/>
      <c r="V117" s="18"/>
      <c r="W117" s="27"/>
      <c r="X117" s="100"/>
      <c r="Y117" s="64">
        <f t="shared" ref="Y117:Y127" si="152">Y16+Y83</f>
        <v>59095.70249967889</v>
      </c>
      <c r="Z117" s="31"/>
      <c r="AA117" s="31"/>
      <c r="AB117" s="31"/>
      <c r="AC117" s="18">
        <f t="shared" ref="AC117:AE124" si="153">AC16</f>
        <v>0</v>
      </c>
      <c r="AD117" s="18">
        <f t="shared" si="153"/>
        <v>0</v>
      </c>
      <c r="AE117" s="87">
        <f t="shared" si="153"/>
        <v>0</v>
      </c>
      <c r="AF117" s="91"/>
      <c r="AG117" s="50">
        <f t="shared" ref="AG117:AH127" si="154">AG83</f>
        <v>0</v>
      </c>
      <c r="AH117" s="50">
        <f t="shared" si="154"/>
        <v>0</v>
      </c>
      <c r="AI117" s="80">
        <f t="shared" ref="AI117:AI127" si="155">AI16+AI83</f>
        <v>485.84744935622984</v>
      </c>
      <c r="AJ117" s="52"/>
      <c r="AK117" s="18"/>
      <c r="AL117" s="18"/>
      <c r="AM117" s="27"/>
      <c r="AN117" s="64"/>
      <c r="AO117" s="52"/>
      <c r="AP117" s="18"/>
      <c r="AQ117" s="18"/>
      <c r="AR117" s="18"/>
      <c r="AS117" s="18"/>
      <c r="AT117" s="27"/>
      <c r="AU117" s="80"/>
      <c r="AV117" s="80"/>
      <c r="AW117" s="50"/>
      <c r="AX117" s="50"/>
      <c r="AY117" s="50"/>
      <c r="AZ117" s="51"/>
      <c r="BA117" s="52"/>
      <c r="BB117" s="18"/>
      <c r="BC117" s="18"/>
      <c r="BD117" s="18"/>
      <c r="BE117" s="27"/>
      <c r="BF117" s="52"/>
      <c r="BG117" s="18"/>
      <c r="BH117" s="18"/>
      <c r="BI117" s="18"/>
      <c r="BJ117" s="27"/>
      <c r="BK117" s="21"/>
    </row>
    <row r="118" spans="1:63" hidden="1" x14ac:dyDescent="0.25">
      <c r="A118" s="3" t="s">
        <v>0</v>
      </c>
      <c r="B118" s="58" t="e">
        <f>B17+B84+#REF!</f>
        <v>#REF!</v>
      </c>
      <c r="C118" s="60" t="e">
        <f>C117</f>
        <v>#REF!</v>
      </c>
      <c r="D118" s="60" t="e">
        <f>D17+D84+#REF!</f>
        <v>#REF!</v>
      </c>
      <c r="E118" s="61">
        <f t="shared" si="148"/>
        <v>23.649980291683093</v>
      </c>
      <c r="F118" s="9">
        <f t="shared" si="148"/>
        <v>30</v>
      </c>
      <c r="G118" s="19">
        <f t="shared" si="148"/>
        <v>23.076923076923077</v>
      </c>
      <c r="H118" s="9">
        <f t="shared" ref="H118:H124" si="156">H16</f>
        <v>0</v>
      </c>
      <c r="I118" s="83">
        <f t="shared" si="149"/>
        <v>23.076923076923077</v>
      </c>
      <c r="J118" s="65">
        <f t="shared" si="150"/>
        <v>15.766653527788728</v>
      </c>
      <c r="K118" s="19">
        <f t="shared" si="150"/>
        <v>20</v>
      </c>
      <c r="L118" s="19">
        <f t="shared" si="150"/>
        <v>15.384615384615383</v>
      </c>
      <c r="M118" s="19">
        <f t="shared" si="151"/>
        <v>20</v>
      </c>
      <c r="N118" s="28">
        <f t="shared" si="151"/>
        <v>11.834319526627219</v>
      </c>
      <c r="O118" s="101"/>
      <c r="P118" s="101"/>
      <c r="Q118" s="101"/>
      <c r="R118" s="101"/>
      <c r="S118" s="101"/>
      <c r="T118" s="53">
        <f t="shared" ref="T118:W124" si="157">T17</f>
        <v>2437.5765000000001</v>
      </c>
      <c r="U118" s="19">
        <f t="shared" si="157"/>
        <v>2668.5048000000002</v>
      </c>
      <c r="V118" s="19">
        <f t="shared" si="157"/>
        <v>320.73374999999999</v>
      </c>
      <c r="W118" s="28">
        <f t="shared" si="157"/>
        <v>2710.2001875000001</v>
      </c>
      <c r="X118" s="159"/>
      <c r="Y118" s="86">
        <f t="shared" si="152"/>
        <v>10522.205224999998</v>
      </c>
      <c r="Z118" s="10"/>
      <c r="AA118" s="10"/>
      <c r="AB118" s="10"/>
      <c r="AC118" s="19">
        <f t="shared" si="153"/>
        <v>3616.4512166666664</v>
      </c>
      <c r="AD118" s="19">
        <f t="shared" si="153"/>
        <v>15.454919729344729</v>
      </c>
      <c r="AE118" s="88">
        <f t="shared" si="153"/>
        <v>23.182379594017092</v>
      </c>
      <c r="AF118" s="88"/>
      <c r="AG118" s="19">
        <f t="shared" si="154"/>
        <v>3.6307182336182326</v>
      </c>
      <c r="AH118" s="19">
        <f t="shared" si="154"/>
        <v>7.2614364672364653</v>
      </c>
      <c r="AI118" s="80">
        <f t="shared" si="155"/>
        <v>44.966688995726486</v>
      </c>
      <c r="AJ118" s="53">
        <f t="shared" ref="AJ118:AT124" si="158">AJ17</f>
        <v>38</v>
      </c>
      <c r="AK118" s="19">
        <f t="shared" si="158"/>
        <v>32</v>
      </c>
      <c r="AL118" s="19">
        <f t="shared" si="158"/>
        <v>5</v>
      </c>
      <c r="AM118" s="28">
        <f t="shared" si="158"/>
        <v>25</v>
      </c>
      <c r="AN118" s="65">
        <f t="shared" si="158"/>
        <v>15.454919729344731</v>
      </c>
      <c r="AO118" s="53"/>
      <c r="AP118" s="19">
        <f t="shared" si="158"/>
        <v>5.8728694971509974</v>
      </c>
      <c r="AQ118" s="19"/>
      <c r="AR118" s="19">
        <f t="shared" si="158"/>
        <v>4.9455743133903134</v>
      </c>
      <c r="AS118" s="19">
        <f t="shared" si="158"/>
        <v>0.77274598646723647</v>
      </c>
      <c r="AT118" s="28">
        <f t="shared" si="158"/>
        <v>3.8637299323361822</v>
      </c>
      <c r="AU118" s="53">
        <f t="shared" ref="AU118:AU127" si="159">AU84</f>
        <v>0</v>
      </c>
      <c r="AV118" s="53"/>
      <c r="AW118" s="19">
        <f t="shared" ref="AW118:AZ124" si="160">AW17</f>
        <v>8.8093042457264961</v>
      </c>
      <c r="AX118" s="19">
        <f t="shared" si="160"/>
        <v>7.4183614700854701</v>
      </c>
      <c r="AY118" s="19">
        <f t="shared" si="160"/>
        <v>1.1591189797008548</v>
      </c>
      <c r="AZ118" s="28">
        <f t="shared" si="160"/>
        <v>5.7955948985042731</v>
      </c>
      <c r="BA118" s="53">
        <f t="shared" ref="BA118:BJ127" si="161">BA84</f>
        <v>0</v>
      </c>
      <c r="BB118" s="53">
        <f t="shared" si="161"/>
        <v>0</v>
      </c>
      <c r="BC118" s="53">
        <f t="shared" si="161"/>
        <v>0</v>
      </c>
      <c r="BD118" s="53">
        <f t="shared" si="161"/>
        <v>0</v>
      </c>
      <c r="BE118" s="53">
        <f t="shared" si="161"/>
        <v>0</v>
      </c>
      <c r="BF118" s="53">
        <f t="shared" si="161"/>
        <v>0</v>
      </c>
      <c r="BG118" s="53">
        <f t="shared" si="161"/>
        <v>0</v>
      </c>
      <c r="BH118" s="53">
        <f t="shared" si="161"/>
        <v>0</v>
      </c>
      <c r="BI118" s="53">
        <f t="shared" si="161"/>
        <v>0</v>
      </c>
      <c r="BJ118" s="53">
        <f t="shared" si="161"/>
        <v>0</v>
      </c>
      <c r="BK118" s="21"/>
    </row>
    <row r="119" spans="1:63" hidden="1" x14ac:dyDescent="0.25">
      <c r="A119" s="3" t="s">
        <v>1</v>
      </c>
      <c r="B119" s="58" t="e">
        <f>B18+B85+#REF!</f>
        <v>#REF!</v>
      </c>
      <c r="C119" s="60" t="e">
        <f t="shared" ref="C119:C135" si="162">C118</f>
        <v>#REF!</v>
      </c>
      <c r="D119" s="60" t="e">
        <f>D18+D85+#REF!</f>
        <v>#REF!</v>
      </c>
      <c r="E119" s="61">
        <f t="shared" si="148"/>
        <v>19.432568985619898</v>
      </c>
      <c r="F119" s="9">
        <f t="shared" si="148"/>
        <v>25</v>
      </c>
      <c r="G119" s="19">
        <f t="shared" si="148"/>
        <v>19.23076923076923</v>
      </c>
      <c r="H119" s="9">
        <f t="shared" si="156"/>
        <v>30</v>
      </c>
      <c r="I119" s="83">
        <f t="shared" si="149"/>
        <v>19.23076923076923</v>
      </c>
      <c r="J119" s="65">
        <f t="shared" si="150"/>
        <v>12.955045990413264</v>
      </c>
      <c r="K119" s="19">
        <f t="shared" si="150"/>
        <v>16.666666666666668</v>
      </c>
      <c r="L119" s="19">
        <f t="shared" si="150"/>
        <v>12.820512820512821</v>
      </c>
      <c r="M119" s="19">
        <f t="shared" si="151"/>
        <v>16.666666666666668</v>
      </c>
      <c r="N119" s="28">
        <f t="shared" si="151"/>
        <v>9.8619329388560146</v>
      </c>
      <c r="O119" s="101"/>
      <c r="P119" s="101"/>
      <c r="Q119" s="101"/>
      <c r="R119" s="101"/>
      <c r="S119" s="101"/>
      <c r="T119" s="53">
        <f t="shared" si="157"/>
        <v>2463.2351999999996</v>
      </c>
      <c r="U119" s="19">
        <f t="shared" si="157"/>
        <v>3802.6193399999997</v>
      </c>
      <c r="V119" s="19">
        <f t="shared" si="157"/>
        <v>384.88049999999998</v>
      </c>
      <c r="W119" s="28">
        <f t="shared" si="157"/>
        <v>3252.2402250000005</v>
      </c>
      <c r="X119" s="159"/>
      <c r="Y119" s="86">
        <f t="shared" si="152"/>
        <v>12688.227150000001</v>
      </c>
      <c r="Z119" s="10"/>
      <c r="AA119" s="10"/>
      <c r="AB119" s="10"/>
      <c r="AC119" s="19">
        <f t="shared" si="153"/>
        <v>4401.3223399999997</v>
      </c>
      <c r="AD119" s="19">
        <f t="shared" si="153"/>
        <v>18.809069829059826</v>
      </c>
      <c r="AE119" s="88">
        <f t="shared" si="153"/>
        <v>28.213604743589741</v>
      </c>
      <c r="AF119" s="88"/>
      <c r="AG119" s="19">
        <f t="shared" si="154"/>
        <v>4.3349313675213681</v>
      </c>
      <c r="AH119" s="19">
        <f t="shared" si="154"/>
        <v>8.6698627350427362</v>
      </c>
      <c r="AI119" s="80">
        <f t="shared" si="155"/>
        <v>54.223192948717951</v>
      </c>
      <c r="AJ119" s="53">
        <f t="shared" si="158"/>
        <v>32</v>
      </c>
      <c r="AK119" s="19">
        <f t="shared" si="158"/>
        <v>38</v>
      </c>
      <c r="AL119" s="19">
        <f t="shared" si="158"/>
        <v>5</v>
      </c>
      <c r="AM119" s="28">
        <f t="shared" si="158"/>
        <v>25</v>
      </c>
      <c r="AN119" s="65">
        <f t="shared" si="158"/>
        <v>18.809069829059826</v>
      </c>
      <c r="AO119" s="53"/>
      <c r="AP119" s="19">
        <f t="shared" si="158"/>
        <v>6.0189023452991446</v>
      </c>
      <c r="AQ119" s="19"/>
      <c r="AR119" s="19">
        <f t="shared" si="158"/>
        <v>7.1474465350427341</v>
      </c>
      <c r="AS119" s="19">
        <f t="shared" si="158"/>
        <v>0.9404534914529914</v>
      </c>
      <c r="AT119" s="28">
        <f t="shared" si="158"/>
        <v>4.7022674572649565</v>
      </c>
      <c r="AU119" s="53">
        <f t="shared" si="159"/>
        <v>0</v>
      </c>
      <c r="AV119" s="53"/>
      <c r="AW119" s="19">
        <f t="shared" si="160"/>
        <v>9.0283535179487178</v>
      </c>
      <c r="AX119" s="19">
        <f t="shared" si="160"/>
        <v>10.721169802564102</v>
      </c>
      <c r="AY119" s="19">
        <f t="shared" si="160"/>
        <v>1.4106802371794871</v>
      </c>
      <c r="AZ119" s="28">
        <f t="shared" si="160"/>
        <v>7.0534011858974353</v>
      </c>
      <c r="BA119" s="53">
        <f t="shared" si="161"/>
        <v>3.6307182336182326</v>
      </c>
      <c r="BB119" s="53">
        <f t="shared" si="161"/>
        <v>1.0166011054131052</v>
      </c>
      <c r="BC119" s="53">
        <f t="shared" si="161"/>
        <v>1.3433657464387461</v>
      </c>
      <c r="BD119" s="53">
        <f t="shared" si="161"/>
        <v>0.36307182336182331</v>
      </c>
      <c r="BE119" s="53">
        <f t="shared" si="161"/>
        <v>0.90767955840455816</v>
      </c>
      <c r="BF119" s="53">
        <f t="shared" si="161"/>
        <v>7.2614364672364653</v>
      </c>
      <c r="BG119" s="53">
        <f t="shared" si="161"/>
        <v>2.0332022108262104</v>
      </c>
      <c r="BH119" s="53">
        <f t="shared" si="161"/>
        <v>2.6867314928774921</v>
      </c>
      <c r="BI119" s="53">
        <f t="shared" si="161"/>
        <v>0.72614364672364662</v>
      </c>
      <c r="BJ119" s="53">
        <f t="shared" si="161"/>
        <v>1.8153591168091163</v>
      </c>
      <c r="BK119" s="21"/>
    </row>
    <row r="120" spans="1:63" hidden="1" x14ac:dyDescent="0.25">
      <c r="A120" s="3" t="s">
        <v>2</v>
      </c>
      <c r="B120" s="58" t="e">
        <f>B19+B86+#REF!</f>
        <v>#REF!</v>
      </c>
      <c r="C120" s="60" t="e">
        <f t="shared" si="162"/>
        <v>#REF!</v>
      </c>
      <c r="D120" s="60" t="e">
        <f>D19+D86+#REF!</f>
        <v>#REF!</v>
      </c>
      <c r="E120" s="61">
        <f t="shared" si="148"/>
        <v>20.38320423970648</v>
      </c>
      <c r="F120" s="9">
        <f t="shared" si="148"/>
        <v>25</v>
      </c>
      <c r="G120" s="19">
        <f t="shared" si="148"/>
        <v>19.23076923076923</v>
      </c>
      <c r="H120" s="9">
        <f t="shared" si="156"/>
        <v>25</v>
      </c>
      <c r="I120" s="83">
        <f t="shared" si="149"/>
        <v>19.23076923076923</v>
      </c>
      <c r="J120" s="65">
        <f t="shared" si="150"/>
        <v>13.588802826470985</v>
      </c>
      <c r="K120" s="19">
        <f t="shared" si="150"/>
        <v>16.666666666666668</v>
      </c>
      <c r="L120" s="19">
        <f t="shared" si="150"/>
        <v>12.820512820512821</v>
      </c>
      <c r="M120" s="19">
        <f t="shared" si="151"/>
        <v>16.666666666666668</v>
      </c>
      <c r="N120" s="28">
        <f t="shared" si="151"/>
        <v>9.8619329388560146</v>
      </c>
      <c r="O120" s="101"/>
      <c r="P120" s="101"/>
      <c r="Q120" s="101"/>
      <c r="R120" s="101"/>
      <c r="S120" s="101"/>
      <c r="T120" s="53">
        <f t="shared" si="157"/>
        <v>3617.8766999999998</v>
      </c>
      <c r="U120" s="19">
        <f t="shared" si="157"/>
        <v>1801.24074</v>
      </c>
      <c r="V120" s="19">
        <f t="shared" si="157"/>
        <v>769.76099999999997</v>
      </c>
      <c r="W120" s="28">
        <f t="shared" si="157"/>
        <v>3252.2402250000005</v>
      </c>
      <c r="X120" s="159"/>
      <c r="Y120" s="86">
        <f t="shared" si="152"/>
        <v>11199.167260000002</v>
      </c>
      <c r="Z120" s="10"/>
      <c r="AA120" s="10"/>
      <c r="AB120" s="10"/>
      <c r="AC120" s="19">
        <f t="shared" si="153"/>
        <v>4196.0527400000001</v>
      </c>
      <c r="AD120" s="19">
        <f t="shared" si="153"/>
        <v>17.931849316239315</v>
      </c>
      <c r="AE120" s="88">
        <f t="shared" si="153"/>
        <v>26.897773974358973</v>
      </c>
      <c r="AF120" s="88"/>
      <c r="AG120" s="19">
        <f t="shared" si="154"/>
        <v>4.1923830341880342</v>
      </c>
      <c r="AH120" s="19">
        <f t="shared" si="154"/>
        <v>8.3847660683760683</v>
      </c>
      <c r="AI120" s="80">
        <f t="shared" si="155"/>
        <v>47.859689145299143</v>
      </c>
      <c r="AJ120" s="53">
        <f t="shared" si="158"/>
        <v>47</v>
      </c>
      <c r="AK120" s="19">
        <f t="shared" si="158"/>
        <v>18</v>
      </c>
      <c r="AL120" s="19">
        <f t="shared" si="158"/>
        <v>10</v>
      </c>
      <c r="AM120" s="28">
        <f t="shared" si="158"/>
        <v>25</v>
      </c>
      <c r="AN120" s="65">
        <f t="shared" si="158"/>
        <v>17.931849316239315</v>
      </c>
      <c r="AO120" s="53"/>
      <c r="AP120" s="19">
        <f t="shared" si="158"/>
        <v>8.4279691786324769</v>
      </c>
      <c r="AQ120" s="19"/>
      <c r="AR120" s="19">
        <f t="shared" si="158"/>
        <v>3.2277328769230764</v>
      </c>
      <c r="AS120" s="19">
        <f t="shared" si="158"/>
        <v>1.7931849316239317</v>
      </c>
      <c r="AT120" s="28">
        <f t="shared" si="158"/>
        <v>4.4829623290598288</v>
      </c>
      <c r="AU120" s="53">
        <f t="shared" si="159"/>
        <v>0</v>
      </c>
      <c r="AV120" s="53"/>
      <c r="AW120" s="19">
        <f t="shared" si="160"/>
        <v>12.641953767948717</v>
      </c>
      <c r="AX120" s="19">
        <f t="shared" si="160"/>
        <v>4.8415993153846149</v>
      </c>
      <c r="AY120" s="19">
        <f t="shared" si="160"/>
        <v>2.6897773974358974</v>
      </c>
      <c r="AZ120" s="28">
        <f t="shared" si="160"/>
        <v>6.7244434935897432</v>
      </c>
      <c r="BA120" s="53">
        <f t="shared" si="161"/>
        <v>4.3349313675213681</v>
      </c>
      <c r="BB120" s="53">
        <f t="shared" si="161"/>
        <v>1.7773218606837609</v>
      </c>
      <c r="BC120" s="53">
        <f t="shared" si="161"/>
        <v>1.0403835282051284</v>
      </c>
      <c r="BD120" s="53">
        <f t="shared" si="161"/>
        <v>0.43349313675213685</v>
      </c>
      <c r="BE120" s="53">
        <f t="shared" si="161"/>
        <v>1.083732841880342</v>
      </c>
      <c r="BF120" s="53">
        <f t="shared" si="161"/>
        <v>8.6698627350427362</v>
      </c>
      <c r="BG120" s="53">
        <f t="shared" si="161"/>
        <v>3.5546437213675217</v>
      </c>
      <c r="BH120" s="53">
        <f t="shared" si="161"/>
        <v>2.0807670564102567</v>
      </c>
      <c r="BI120" s="53">
        <f t="shared" si="161"/>
        <v>0.86698627350427371</v>
      </c>
      <c r="BJ120" s="53">
        <f t="shared" si="161"/>
        <v>2.167465683760684</v>
      </c>
      <c r="BK120" s="21"/>
    </row>
    <row r="121" spans="1:63" hidden="1" x14ac:dyDescent="0.25">
      <c r="A121" s="3" t="s">
        <v>3</v>
      </c>
      <c r="B121" s="58" t="e">
        <f>B20+B87+#REF!</f>
        <v>#REF!</v>
      </c>
      <c r="C121" s="60" t="e">
        <f t="shared" si="162"/>
        <v>#REF!</v>
      </c>
      <c r="D121" s="60" t="e">
        <f>D20+D87+#REF!</f>
        <v>#REF!</v>
      </c>
      <c r="E121" s="61">
        <f t="shared" si="148"/>
        <v>23.594180102241449</v>
      </c>
      <c r="F121" s="9">
        <f t="shared" si="148"/>
        <v>30</v>
      </c>
      <c r="G121" s="19">
        <f t="shared" si="148"/>
        <v>23.076923076923077</v>
      </c>
      <c r="H121" s="9">
        <f t="shared" si="156"/>
        <v>25</v>
      </c>
      <c r="I121" s="83">
        <f t="shared" si="149"/>
        <v>23.076923076923077</v>
      </c>
      <c r="J121" s="65">
        <f t="shared" si="150"/>
        <v>15.729453401494295</v>
      </c>
      <c r="K121" s="19">
        <f t="shared" si="150"/>
        <v>20</v>
      </c>
      <c r="L121" s="19">
        <f t="shared" si="150"/>
        <v>15.384615384615383</v>
      </c>
      <c r="M121" s="19">
        <f t="shared" si="151"/>
        <v>20</v>
      </c>
      <c r="N121" s="28">
        <f t="shared" si="151"/>
        <v>11.834319526627219</v>
      </c>
      <c r="O121" s="101"/>
      <c r="P121" s="101"/>
      <c r="Q121" s="101"/>
      <c r="R121" s="101"/>
      <c r="S121" s="101"/>
      <c r="T121" s="53">
        <f t="shared" si="157"/>
        <v>1411.2284999999999</v>
      </c>
      <c r="U121" s="19">
        <f t="shared" si="157"/>
        <v>2751.8955750000005</v>
      </c>
      <c r="V121" s="19">
        <f t="shared" si="157"/>
        <v>1282.9349999999999</v>
      </c>
      <c r="W121" s="28">
        <f t="shared" si="157"/>
        <v>2710.2001875000001</v>
      </c>
      <c r="X121" s="159"/>
      <c r="Y121" s="86">
        <f t="shared" si="152"/>
        <v>10663.328074999999</v>
      </c>
      <c r="Z121" s="10"/>
      <c r="AA121" s="10"/>
      <c r="AB121" s="10"/>
      <c r="AC121" s="19">
        <f t="shared" si="153"/>
        <v>3625.0041166666665</v>
      </c>
      <c r="AD121" s="19">
        <f t="shared" si="153"/>
        <v>15.491470584045583</v>
      </c>
      <c r="AE121" s="88">
        <f t="shared" si="153"/>
        <v>23.237205876068373</v>
      </c>
      <c r="AF121" s="88"/>
      <c r="AG121" s="19">
        <f t="shared" si="154"/>
        <v>3.7220953703703699</v>
      </c>
      <c r="AH121" s="19">
        <f t="shared" si="154"/>
        <v>7.4441907407407397</v>
      </c>
      <c r="AI121" s="80">
        <f t="shared" si="155"/>
        <v>45.569778098290591</v>
      </c>
      <c r="AJ121" s="53">
        <f t="shared" si="158"/>
        <v>22</v>
      </c>
      <c r="AK121" s="19">
        <f t="shared" si="158"/>
        <v>33</v>
      </c>
      <c r="AL121" s="19">
        <f t="shared" si="158"/>
        <v>20</v>
      </c>
      <c r="AM121" s="28">
        <f t="shared" si="158"/>
        <v>25</v>
      </c>
      <c r="AN121" s="65">
        <f t="shared" si="158"/>
        <v>15.491470584045583</v>
      </c>
      <c r="AO121" s="53"/>
      <c r="AP121" s="19">
        <f t="shared" si="158"/>
        <v>3.4081235284900284</v>
      </c>
      <c r="AQ121" s="19"/>
      <c r="AR121" s="19">
        <f t="shared" si="158"/>
        <v>5.1121852927350426</v>
      </c>
      <c r="AS121" s="19">
        <f t="shared" si="158"/>
        <v>3.0982941168091167</v>
      </c>
      <c r="AT121" s="28">
        <f t="shared" si="158"/>
        <v>3.8728676460113958</v>
      </c>
      <c r="AU121" s="53">
        <f t="shared" si="159"/>
        <v>0</v>
      </c>
      <c r="AV121" s="53"/>
      <c r="AW121" s="19">
        <f t="shared" si="160"/>
        <v>5.1121852927350417</v>
      </c>
      <c r="AX121" s="19">
        <f t="shared" si="160"/>
        <v>7.6682779391025635</v>
      </c>
      <c r="AY121" s="19">
        <f t="shared" si="160"/>
        <v>4.6474411752136744</v>
      </c>
      <c r="AZ121" s="28">
        <f t="shared" si="160"/>
        <v>5.8093014690170932</v>
      </c>
      <c r="BA121" s="53">
        <f t="shared" si="161"/>
        <v>4.1923830341880342</v>
      </c>
      <c r="BB121" s="53">
        <f t="shared" si="161"/>
        <v>0.67078128547008553</v>
      </c>
      <c r="BC121" s="53">
        <f t="shared" si="161"/>
        <v>2.0542676867521368</v>
      </c>
      <c r="BD121" s="53">
        <f t="shared" si="161"/>
        <v>0.41923830341880342</v>
      </c>
      <c r="BE121" s="53">
        <f t="shared" si="161"/>
        <v>1.0480957585470085</v>
      </c>
      <c r="BF121" s="53">
        <f t="shared" si="161"/>
        <v>8.3847660683760683</v>
      </c>
      <c r="BG121" s="53">
        <f t="shared" si="161"/>
        <v>1.3415625709401711</v>
      </c>
      <c r="BH121" s="53">
        <f t="shared" si="161"/>
        <v>4.1085353735042736</v>
      </c>
      <c r="BI121" s="53">
        <f t="shared" si="161"/>
        <v>0.83847660683760683</v>
      </c>
      <c r="BJ121" s="53">
        <f t="shared" si="161"/>
        <v>2.0961915170940171</v>
      </c>
      <c r="BK121" s="21"/>
    </row>
    <row r="122" spans="1:63" hidden="1" x14ac:dyDescent="0.25">
      <c r="A122" s="3" t="s">
        <v>4</v>
      </c>
      <c r="B122" s="58" t="e">
        <f>B21+B88+#REF!</f>
        <v>#REF!</v>
      </c>
      <c r="C122" s="60" t="e">
        <f t="shared" si="162"/>
        <v>#REF!</v>
      </c>
      <c r="D122" s="60" t="e">
        <f>D21+D88+#REF!</f>
        <v>#REF!</v>
      </c>
      <c r="E122" s="61">
        <f t="shared" si="148"/>
        <v>22.94455066921606</v>
      </c>
      <c r="F122" s="9">
        <f t="shared" si="148"/>
        <v>30</v>
      </c>
      <c r="G122" s="19">
        <f t="shared" si="148"/>
        <v>23.076923076923077</v>
      </c>
      <c r="H122" s="9">
        <f t="shared" si="156"/>
        <v>30</v>
      </c>
      <c r="I122" s="83">
        <f t="shared" si="149"/>
        <v>23.076923076923077</v>
      </c>
      <c r="J122" s="65">
        <f t="shared" si="150"/>
        <v>15.296367112810705</v>
      </c>
      <c r="K122" s="19">
        <f t="shared" si="150"/>
        <v>20</v>
      </c>
      <c r="L122" s="19">
        <f t="shared" si="150"/>
        <v>15.384615384615383</v>
      </c>
      <c r="M122" s="19">
        <f t="shared" si="151"/>
        <v>20</v>
      </c>
      <c r="N122" s="28">
        <f t="shared" si="151"/>
        <v>11.834319526627219</v>
      </c>
      <c r="O122" s="101"/>
      <c r="P122" s="101"/>
      <c r="Q122" s="101"/>
      <c r="R122" s="101"/>
      <c r="S122" s="101"/>
      <c r="T122" s="53">
        <f t="shared" si="157"/>
        <v>1603.66875</v>
      </c>
      <c r="U122" s="19">
        <f t="shared" si="157"/>
        <v>3752.584875</v>
      </c>
      <c r="V122" s="19">
        <f t="shared" si="157"/>
        <v>320.73374999999999</v>
      </c>
      <c r="W122" s="28">
        <f t="shared" si="157"/>
        <v>2710.2001875000001</v>
      </c>
      <c r="X122" s="159"/>
      <c r="Y122" s="86">
        <f t="shared" si="152"/>
        <v>10753.133525000001</v>
      </c>
      <c r="Z122" s="10"/>
      <c r="AA122" s="10"/>
      <c r="AB122" s="10"/>
      <c r="AC122" s="19">
        <f t="shared" si="153"/>
        <v>3727.6389166666668</v>
      </c>
      <c r="AD122" s="19">
        <f t="shared" si="153"/>
        <v>15.93008084045584</v>
      </c>
      <c r="AE122" s="88">
        <f t="shared" si="153"/>
        <v>23.895121260683759</v>
      </c>
      <c r="AF122" s="88"/>
      <c r="AG122" s="19">
        <f t="shared" si="154"/>
        <v>3.6764068019943017</v>
      </c>
      <c r="AH122" s="19">
        <f t="shared" si="154"/>
        <v>7.3528136039886034</v>
      </c>
      <c r="AI122" s="80">
        <f t="shared" si="155"/>
        <v>45.953562072649568</v>
      </c>
      <c r="AJ122" s="53">
        <f t="shared" si="158"/>
        <v>25</v>
      </c>
      <c r="AK122" s="19">
        <f t="shared" si="158"/>
        <v>45</v>
      </c>
      <c r="AL122" s="19">
        <f t="shared" si="158"/>
        <v>5</v>
      </c>
      <c r="AM122" s="28">
        <f t="shared" si="158"/>
        <v>25</v>
      </c>
      <c r="AN122" s="65">
        <f t="shared" si="158"/>
        <v>15.93008084045584</v>
      </c>
      <c r="AO122" s="53"/>
      <c r="AP122" s="19">
        <f t="shared" si="158"/>
        <v>3.9825202101139601</v>
      </c>
      <c r="AQ122" s="19"/>
      <c r="AR122" s="19">
        <f t="shared" si="158"/>
        <v>7.1685363782051281</v>
      </c>
      <c r="AS122" s="19">
        <f t="shared" si="158"/>
        <v>0.79650404202279201</v>
      </c>
      <c r="AT122" s="28">
        <f t="shared" si="158"/>
        <v>3.9825202101139601</v>
      </c>
      <c r="AU122" s="53">
        <f t="shared" si="159"/>
        <v>0</v>
      </c>
      <c r="AV122" s="53"/>
      <c r="AW122" s="19">
        <f t="shared" si="160"/>
        <v>5.9737803151709397</v>
      </c>
      <c r="AX122" s="19">
        <f t="shared" si="160"/>
        <v>10.752804567307692</v>
      </c>
      <c r="AY122" s="19">
        <f t="shared" si="160"/>
        <v>1.194756063034188</v>
      </c>
      <c r="AZ122" s="28">
        <f t="shared" si="160"/>
        <v>5.9737803151709397</v>
      </c>
      <c r="BA122" s="53">
        <f t="shared" si="161"/>
        <v>3.7220953703703699</v>
      </c>
      <c r="BB122" s="53">
        <f t="shared" si="161"/>
        <v>0.78164002777777764</v>
      </c>
      <c r="BC122" s="53">
        <f t="shared" si="161"/>
        <v>1.6377219629629627</v>
      </c>
      <c r="BD122" s="53">
        <f t="shared" si="161"/>
        <v>0.37220953703703702</v>
      </c>
      <c r="BE122" s="53">
        <f t="shared" si="161"/>
        <v>0.93052384259259247</v>
      </c>
      <c r="BF122" s="53">
        <f t="shared" si="161"/>
        <v>7.4441907407407397</v>
      </c>
      <c r="BG122" s="53">
        <f t="shared" si="161"/>
        <v>1.5632800555555553</v>
      </c>
      <c r="BH122" s="53">
        <f t="shared" si="161"/>
        <v>3.2754439259259254</v>
      </c>
      <c r="BI122" s="53">
        <f t="shared" si="161"/>
        <v>0.74441907407407404</v>
      </c>
      <c r="BJ122" s="53">
        <f t="shared" si="161"/>
        <v>1.8610476851851849</v>
      </c>
      <c r="BK122" s="21"/>
    </row>
    <row r="123" spans="1:63" hidden="1" x14ac:dyDescent="0.25">
      <c r="A123" s="3" t="s">
        <v>5</v>
      </c>
      <c r="B123" s="58" t="e">
        <f>B22+B89+#REF!</f>
        <v>#REF!</v>
      </c>
      <c r="C123" s="60" t="e">
        <f t="shared" si="162"/>
        <v>#REF!</v>
      </c>
      <c r="D123" s="60" t="e">
        <f>D22+D89+#REF!</f>
        <v>#REF!</v>
      </c>
      <c r="E123" s="61">
        <f t="shared" si="148"/>
        <v>19.896538002387587</v>
      </c>
      <c r="F123" s="9">
        <f t="shared" si="148"/>
        <v>25</v>
      </c>
      <c r="G123" s="19">
        <f t="shared" si="148"/>
        <v>19.23076923076923</v>
      </c>
      <c r="H123" s="9">
        <f t="shared" si="156"/>
        <v>30</v>
      </c>
      <c r="I123" s="83">
        <f t="shared" si="149"/>
        <v>19.23076923076923</v>
      </c>
      <c r="J123" s="65">
        <f t="shared" si="150"/>
        <v>13.26435866825839</v>
      </c>
      <c r="K123" s="19">
        <f t="shared" si="150"/>
        <v>16.666666666666668</v>
      </c>
      <c r="L123" s="19">
        <f t="shared" si="150"/>
        <v>12.820512820512821</v>
      </c>
      <c r="M123" s="19">
        <f t="shared" si="151"/>
        <v>16.666666666666668</v>
      </c>
      <c r="N123" s="28">
        <f t="shared" si="151"/>
        <v>9.8619329388560146</v>
      </c>
      <c r="O123" s="101"/>
      <c r="P123" s="101"/>
      <c r="Q123" s="101"/>
      <c r="R123" s="101"/>
      <c r="S123" s="101"/>
      <c r="T123" s="53">
        <f t="shared" si="157"/>
        <v>9160.1558999999997</v>
      </c>
      <c r="U123" s="19">
        <f t="shared" si="157"/>
        <v>7938.8017799999989</v>
      </c>
      <c r="V123" s="19">
        <f t="shared" si="157"/>
        <v>1090.4947499999998</v>
      </c>
      <c r="W123" s="28">
        <f t="shared" si="157"/>
        <v>9214.6806375000015</v>
      </c>
      <c r="X123" s="159"/>
      <c r="Y123" s="86">
        <f t="shared" si="152"/>
        <v>35208.440495000003</v>
      </c>
      <c r="Z123" s="10"/>
      <c r="AA123" s="10"/>
      <c r="AB123" s="10"/>
      <c r="AC123" s="19">
        <f t="shared" si="153"/>
        <v>4298.6875399999999</v>
      </c>
      <c r="AD123" s="19">
        <f t="shared" si="153"/>
        <v>18.370459572649573</v>
      </c>
      <c r="AE123" s="88">
        <f t="shared" si="153"/>
        <v>27.555689358974359</v>
      </c>
      <c r="AF123" s="88"/>
      <c r="AG123" s="19">
        <f t="shared" si="154"/>
        <v>4.2581745726495734</v>
      </c>
      <c r="AH123" s="19">
        <f t="shared" si="154"/>
        <v>8.5163491452991469</v>
      </c>
      <c r="AI123" s="80">
        <f t="shared" si="155"/>
        <v>150.46342091880342</v>
      </c>
      <c r="AJ123" s="53">
        <f t="shared" si="158"/>
        <v>42</v>
      </c>
      <c r="AK123" s="19">
        <f t="shared" si="158"/>
        <v>28</v>
      </c>
      <c r="AL123" s="19">
        <f t="shared" si="158"/>
        <v>5</v>
      </c>
      <c r="AM123" s="28">
        <f t="shared" si="158"/>
        <v>25</v>
      </c>
      <c r="AN123" s="65">
        <f t="shared" si="158"/>
        <v>18.370459572649573</v>
      </c>
      <c r="AO123" s="53"/>
      <c r="AP123" s="19">
        <f t="shared" si="158"/>
        <v>7.71559302051282</v>
      </c>
      <c r="AQ123" s="19"/>
      <c r="AR123" s="19">
        <f t="shared" si="158"/>
        <v>5.1437286803418809</v>
      </c>
      <c r="AS123" s="19">
        <f t="shared" si="158"/>
        <v>0.91852297863247867</v>
      </c>
      <c r="AT123" s="28">
        <f t="shared" si="158"/>
        <v>4.5926148931623931</v>
      </c>
      <c r="AU123" s="53">
        <f t="shared" si="159"/>
        <v>0</v>
      </c>
      <c r="AV123" s="53"/>
      <c r="AW123" s="19">
        <f t="shared" si="160"/>
        <v>11.57338953076923</v>
      </c>
      <c r="AX123" s="19">
        <f t="shared" si="160"/>
        <v>7.7155930205128209</v>
      </c>
      <c r="AY123" s="19">
        <f t="shared" si="160"/>
        <v>1.3777844679487181</v>
      </c>
      <c r="AZ123" s="28">
        <f t="shared" si="160"/>
        <v>6.8889223397435897</v>
      </c>
      <c r="BA123" s="53">
        <f t="shared" si="161"/>
        <v>3.6764068019943021</v>
      </c>
      <c r="BB123" s="53">
        <f t="shared" si="161"/>
        <v>1.2867423806980056</v>
      </c>
      <c r="BC123" s="53">
        <f t="shared" si="161"/>
        <v>1.1029220405982905</v>
      </c>
      <c r="BD123" s="53">
        <f t="shared" si="161"/>
        <v>0.36764068019943019</v>
      </c>
      <c r="BE123" s="53">
        <f t="shared" si="161"/>
        <v>0.91910170049857542</v>
      </c>
      <c r="BF123" s="53">
        <f t="shared" si="161"/>
        <v>7.3528136039886043</v>
      </c>
      <c r="BG123" s="53">
        <f t="shared" si="161"/>
        <v>2.5734847613960112</v>
      </c>
      <c r="BH123" s="53">
        <f t="shared" si="161"/>
        <v>2.2058440811965809</v>
      </c>
      <c r="BI123" s="53">
        <f t="shared" si="161"/>
        <v>0.73528136039886038</v>
      </c>
      <c r="BJ123" s="53">
        <f t="shared" si="161"/>
        <v>1.8382034009971508</v>
      </c>
      <c r="BK123" s="21"/>
    </row>
    <row r="124" spans="1:63" hidden="1" x14ac:dyDescent="0.25">
      <c r="A124" s="3" t="s">
        <v>6</v>
      </c>
      <c r="B124" s="58" t="e">
        <f>B23+B90+#REF!</f>
        <v>#REF!</v>
      </c>
      <c r="C124" s="60" t="e">
        <f t="shared" si="162"/>
        <v>#REF!</v>
      </c>
      <c r="D124" s="60" t="e">
        <f>D23+D90+#REF!</f>
        <v>#REF!</v>
      </c>
      <c r="E124" s="61">
        <f t="shared" si="148"/>
        <v>20.987174504469493</v>
      </c>
      <c r="F124" s="9">
        <f t="shared" si="148"/>
        <v>27</v>
      </c>
      <c r="G124" s="19">
        <f t="shared" si="148"/>
        <v>20.76923076923077</v>
      </c>
      <c r="H124" s="9">
        <f t="shared" si="156"/>
        <v>25</v>
      </c>
      <c r="I124" s="83">
        <f t="shared" si="149"/>
        <v>20.76923076923077</v>
      </c>
      <c r="J124" s="65">
        <f t="shared" si="150"/>
        <v>13.991449669646329</v>
      </c>
      <c r="K124" s="19">
        <f t="shared" si="150"/>
        <v>18</v>
      </c>
      <c r="L124" s="19">
        <f t="shared" si="150"/>
        <v>13.846153846153845</v>
      </c>
      <c r="M124" s="19">
        <f t="shared" si="151"/>
        <v>18</v>
      </c>
      <c r="N124" s="28">
        <f t="shared" si="151"/>
        <v>10.650887573964498</v>
      </c>
      <c r="O124" s="101"/>
      <c r="P124" s="101"/>
      <c r="Q124" s="101"/>
      <c r="R124" s="101"/>
      <c r="S124" s="101"/>
      <c r="T124" s="53">
        <f t="shared" si="157"/>
        <v>1520.5155555555555</v>
      </c>
      <c r="U124" s="19">
        <f t="shared" si="157"/>
        <v>2347.2958888888893</v>
      </c>
      <c r="V124" s="19">
        <f t="shared" si="157"/>
        <v>237.58055555555555</v>
      </c>
      <c r="W124" s="28">
        <f t="shared" si="157"/>
        <v>2007.5556944444443</v>
      </c>
      <c r="X124" s="159"/>
      <c r="Y124" s="86">
        <f t="shared" si="152"/>
        <v>7851.2454259259257</v>
      </c>
      <c r="Z124" s="10"/>
      <c r="AA124" s="10"/>
      <c r="AB124" s="10"/>
      <c r="AC124" s="19">
        <f t="shared" si="153"/>
        <v>4075.2984629629623</v>
      </c>
      <c r="AD124" s="19">
        <f t="shared" si="153"/>
        <v>17.415805397277616</v>
      </c>
      <c r="AE124" s="88">
        <f t="shared" si="153"/>
        <v>26.123708095916424</v>
      </c>
      <c r="AF124" s="88"/>
      <c r="AG124" s="19">
        <f t="shared" si="154"/>
        <v>4.0341313706869268</v>
      </c>
      <c r="AH124" s="19">
        <f t="shared" si="154"/>
        <v>8.0682627413738537</v>
      </c>
      <c r="AI124" s="80">
        <f t="shared" si="155"/>
        <v>33.552330880025323</v>
      </c>
      <c r="AJ124" s="53">
        <f t="shared" si="158"/>
        <v>32</v>
      </c>
      <c r="AK124" s="19">
        <f t="shared" si="158"/>
        <v>38</v>
      </c>
      <c r="AL124" s="19">
        <f t="shared" si="158"/>
        <v>5</v>
      </c>
      <c r="AM124" s="28">
        <f t="shared" si="158"/>
        <v>25</v>
      </c>
      <c r="AN124" s="65">
        <f t="shared" si="158"/>
        <v>17.415805397277616</v>
      </c>
      <c r="AO124" s="53"/>
      <c r="AP124" s="19">
        <f t="shared" si="158"/>
        <v>5.5730577271288375</v>
      </c>
      <c r="AQ124" s="19"/>
      <c r="AR124" s="19">
        <f t="shared" si="158"/>
        <v>6.6180060509654943</v>
      </c>
      <c r="AS124" s="19">
        <f t="shared" si="158"/>
        <v>0.87079026986388086</v>
      </c>
      <c r="AT124" s="28">
        <f t="shared" si="158"/>
        <v>4.353951349319404</v>
      </c>
      <c r="AU124" s="53">
        <f t="shared" si="159"/>
        <v>0</v>
      </c>
      <c r="AV124" s="53"/>
      <c r="AW124" s="19">
        <f t="shared" si="160"/>
        <v>8.3595865906932563</v>
      </c>
      <c r="AX124" s="19">
        <f t="shared" si="160"/>
        <v>9.9270090764482415</v>
      </c>
      <c r="AY124" s="19">
        <f t="shared" si="160"/>
        <v>1.3061854047958212</v>
      </c>
      <c r="AZ124" s="28">
        <f t="shared" si="160"/>
        <v>6.530927023979106</v>
      </c>
      <c r="BA124" s="53">
        <f t="shared" si="161"/>
        <v>4.2581745726495734</v>
      </c>
      <c r="BB124" s="53">
        <f t="shared" si="161"/>
        <v>1.1071253888888892</v>
      </c>
      <c r="BC124" s="53">
        <f t="shared" si="161"/>
        <v>1.6606880833333337</v>
      </c>
      <c r="BD124" s="53">
        <f t="shared" si="161"/>
        <v>0.42581745726495734</v>
      </c>
      <c r="BE124" s="53">
        <f t="shared" si="161"/>
        <v>1.0645436431623934</v>
      </c>
      <c r="BF124" s="53">
        <f t="shared" si="161"/>
        <v>8.5163491452991469</v>
      </c>
      <c r="BG124" s="53">
        <f t="shared" si="161"/>
        <v>2.2142507777777785</v>
      </c>
      <c r="BH124" s="53">
        <f t="shared" si="161"/>
        <v>3.3213761666666675</v>
      </c>
      <c r="BI124" s="53">
        <f t="shared" si="161"/>
        <v>0.85163491452991469</v>
      </c>
      <c r="BJ124" s="53">
        <f t="shared" si="161"/>
        <v>2.1290872863247867</v>
      </c>
      <c r="BK124" s="21"/>
    </row>
    <row r="125" spans="1:63" hidden="1" x14ac:dyDescent="0.25">
      <c r="A125" s="3" t="s">
        <v>7</v>
      </c>
      <c r="B125" s="58" t="e">
        <f>B24+B91+#REF!</f>
        <v>#REF!</v>
      </c>
      <c r="C125" s="60" t="e">
        <f t="shared" si="162"/>
        <v>#REF!</v>
      </c>
      <c r="D125" s="60" t="e">
        <f>D24+D91+#REF!</f>
        <v>#REF!</v>
      </c>
      <c r="E125" s="61">
        <f>E24</f>
        <v>15.615384615384615</v>
      </c>
      <c r="F125" s="9">
        <f t="shared" ref="F125:H127" si="163">F91</f>
        <v>29</v>
      </c>
      <c r="G125" s="9">
        <f t="shared" si="163"/>
        <v>14</v>
      </c>
      <c r="H125" s="9">
        <f t="shared" si="163"/>
        <v>29</v>
      </c>
      <c r="I125" s="83">
        <f t="shared" si="149"/>
        <v>14</v>
      </c>
      <c r="J125" s="65">
        <f t="shared" ref="J125:N127" si="164">J91</f>
        <v>11.111111111111111</v>
      </c>
      <c r="K125" s="19">
        <f t="shared" si="164"/>
        <v>20</v>
      </c>
      <c r="L125" s="19">
        <f t="shared" si="164"/>
        <v>10</v>
      </c>
      <c r="M125" s="19">
        <f t="shared" si="164"/>
        <v>19.333333333333332</v>
      </c>
      <c r="N125" s="28">
        <f t="shared" si="164"/>
        <v>9.3333333333333339</v>
      </c>
      <c r="O125" s="101"/>
      <c r="P125" s="101"/>
      <c r="Q125" s="101"/>
      <c r="R125" s="101"/>
      <c r="S125" s="101"/>
      <c r="T125" s="53">
        <f t="shared" ref="T125:W127" si="165">T91</f>
        <v>855.29</v>
      </c>
      <c r="U125" s="19">
        <f t="shared" si="165"/>
        <v>6842.32</v>
      </c>
      <c r="V125" s="19">
        <f t="shared" si="165"/>
        <v>0</v>
      </c>
      <c r="W125" s="28">
        <f t="shared" si="165"/>
        <v>0</v>
      </c>
      <c r="X125" s="159"/>
      <c r="Y125" s="86">
        <f t="shared" si="152"/>
        <v>10954.453201970444</v>
      </c>
      <c r="Z125" s="10"/>
      <c r="AA125" s="10"/>
      <c r="AB125" s="10"/>
      <c r="AC125" s="19">
        <f t="shared" ref="AC125:AE127" si="166">AC91</f>
        <v>5477.2266009852219</v>
      </c>
      <c r="AD125" s="19">
        <f t="shared" si="166"/>
        <v>23.406951286261631</v>
      </c>
      <c r="AE125" s="88">
        <f t="shared" si="166"/>
        <v>35.110426929392446</v>
      </c>
      <c r="AF125" s="88"/>
      <c r="AG125" s="19">
        <f t="shared" si="154"/>
        <v>5.8517378215654077</v>
      </c>
      <c r="AH125" s="19">
        <f t="shared" si="154"/>
        <v>11.703475643130815</v>
      </c>
      <c r="AI125" s="80">
        <f t="shared" si="155"/>
        <v>46.813902572523261</v>
      </c>
      <c r="AJ125" s="53">
        <f t="shared" ref="AJ125:AT127" si="167">AJ91</f>
        <v>20</v>
      </c>
      <c r="AK125" s="19">
        <f t="shared" si="167"/>
        <v>80</v>
      </c>
      <c r="AL125" s="19">
        <f t="shared" si="167"/>
        <v>0</v>
      </c>
      <c r="AM125" s="28">
        <f t="shared" si="167"/>
        <v>0</v>
      </c>
      <c r="AN125" s="65">
        <f t="shared" si="167"/>
        <v>23.406951286261631</v>
      </c>
      <c r="AO125" s="53"/>
      <c r="AP125" s="19">
        <f t="shared" si="167"/>
        <v>4.6813902572523265</v>
      </c>
      <c r="AQ125" s="19"/>
      <c r="AR125" s="19">
        <f t="shared" si="167"/>
        <v>18.725561029009306</v>
      </c>
      <c r="AS125" s="19">
        <f t="shared" si="167"/>
        <v>0</v>
      </c>
      <c r="AT125" s="28">
        <f t="shared" si="167"/>
        <v>0</v>
      </c>
      <c r="AU125" s="53">
        <f t="shared" si="159"/>
        <v>0</v>
      </c>
      <c r="AV125" s="53"/>
      <c r="AW125" s="19">
        <f t="shared" ref="AW125:AZ127" si="168">AW91</f>
        <v>0</v>
      </c>
      <c r="AX125" s="19">
        <f t="shared" si="168"/>
        <v>0</v>
      </c>
      <c r="AY125" s="19">
        <f t="shared" si="168"/>
        <v>0</v>
      </c>
      <c r="AZ125" s="28">
        <f t="shared" si="168"/>
        <v>0</v>
      </c>
      <c r="BA125" s="53">
        <f t="shared" si="161"/>
        <v>4.0341313706869268</v>
      </c>
      <c r="BB125" s="53">
        <f t="shared" si="161"/>
        <v>0.80682627413738539</v>
      </c>
      <c r="BC125" s="53">
        <f t="shared" si="161"/>
        <v>3.2273050965495416</v>
      </c>
      <c r="BD125" s="53">
        <f t="shared" si="161"/>
        <v>0</v>
      </c>
      <c r="BE125" s="53">
        <f t="shared" si="161"/>
        <v>0</v>
      </c>
      <c r="BF125" s="53">
        <f t="shared" si="161"/>
        <v>8.0682627413738537</v>
      </c>
      <c r="BG125" s="53">
        <f t="shared" si="161"/>
        <v>1.6136525482747708</v>
      </c>
      <c r="BH125" s="53">
        <f t="shared" si="161"/>
        <v>6.4546101930990831</v>
      </c>
      <c r="BI125" s="53">
        <f t="shared" si="161"/>
        <v>0</v>
      </c>
      <c r="BJ125" s="53">
        <f t="shared" si="161"/>
        <v>0</v>
      </c>
      <c r="BK125" s="21"/>
    </row>
    <row r="126" spans="1:63" hidden="1" x14ac:dyDescent="0.25">
      <c r="A126" s="3" t="s">
        <v>11</v>
      </c>
      <c r="B126" s="58" t="e">
        <f>B25+B92+#REF!</f>
        <v>#REF!</v>
      </c>
      <c r="C126" s="60" t="e">
        <f t="shared" si="162"/>
        <v>#REF!</v>
      </c>
      <c r="D126" s="60" t="e">
        <f>D25+D92+#REF!</f>
        <v>#REF!</v>
      </c>
      <c r="E126" s="61">
        <f>E25</f>
        <v>22.226277372262771</v>
      </c>
      <c r="F126" s="9">
        <f t="shared" si="163"/>
        <v>29</v>
      </c>
      <c r="G126" s="9">
        <f t="shared" si="163"/>
        <v>21</v>
      </c>
      <c r="H126" s="9">
        <f t="shared" si="163"/>
        <v>29</v>
      </c>
      <c r="I126" s="83">
        <f t="shared" si="149"/>
        <v>21</v>
      </c>
      <c r="J126" s="65">
        <f t="shared" si="164"/>
        <v>16.129032258064516</v>
      </c>
      <c r="K126" s="19">
        <f t="shared" si="164"/>
        <v>20</v>
      </c>
      <c r="L126" s="19">
        <f t="shared" si="164"/>
        <v>15.384615384615383</v>
      </c>
      <c r="M126" s="19">
        <f t="shared" si="164"/>
        <v>19.333333333333332</v>
      </c>
      <c r="N126" s="28">
        <f t="shared" si="164"/>
        <v>14</v>
      </c>
      <c r="O126" s="101"/>
      <c r="P126" s="101"/>
      <c r="Q126" s="101"/>
      <c r="R126" s="101"/>
      <c r="S126" s="101"/>
      <c r="T126" s="53">
        <f t="shared" si="165"/>
        <v>427.64499999999998</v>
      </c>
      <c r="U126" s="19">
        <f t="shared" si="165"/>
        <v>2223.7539999999999</v>
      </c>
      <c r="V126" s="19">
        <f t="shared" si="165"/>
        <v>0</v>
      </c>
      <c r="W126" s="19">
        <f t="shared" si="165"/>
        <v>0</v>
      </c>
      <c r="X126" s="159"/>
      <c r="Y126" s="86">
        <f t="shared" si="152"/>
        <v>3848.1027914614124</v>
      </c>
      <c r="Z126" s="10"/>
      <c r="AA126" s="10"/>
      <c r="AB126" s="10"/>
      <c r="AC126" s="19">
        <f t="shared" si="166"/>
        <v>3848.1027914614124</v>
      </c>
      <c r="AD126" s="19">
        <f t="shared" si="166"/>
        <v>16.444883724194071</v>
      </c>
      <c r="AE126" s="88">
        <f t="shared" si="166"/>
        <v>24.667325586291106</v>
      </c>
      <c r="AF126" s="88"/>
      <c r="AG126" s="19">
        <f t="shared" si="154"/>
        <v>4.1112209310485177</v>
      </c>
      <c r="AH126" s="19">
        <f t="shared" si="154"/>
        <v>8.2224418620970354</v>
      </c>
      <c r="AI126" s="80">
        <f t="shared" si="155"/>
        <v>16.444883724194071</v>
      </c>
      <c r="AJ126" s="53">
        <f t="shared" si="167"/>
        <v>20</v>
      </c>
      <c r="AK126" s="19">
        <f t="shared" si="167"/>
        <v>80</v>
      </c>
      <c r="AL126" s="19">
        <f t="shared" si="167"/>
        <v>0</v>
      </c>
      <c r="AM126" s="19">
        <f t="shared" si="167"/>
        <v>0</v>
      </c>
      <c r="AN126" s="19">
        <f t="shared" si="167"/>
        <v>16.444883724194071</v>
      </c>
      <c r="AO126" s="19"/>
      <c r="AP126" s="19">
        <f t="shared" si="167"/>
        <v>3.2889767448388145</v>
      </c>
      <c r="AQ126" s="19"/>
      <c r="AR126" s="19">
        <f t="shared" si="167"/>
        <v>13.155906979355258</v>
      </c>
      <c r="AS126" s="19">
        <f t="shared" si="167"/>
        <v>0</v>
      </c>
      <c r="AT126" s="19">
        <f t="shared" si="167"/>
        <v>0</v>
      </c>
      <c r="AU126" s="19">
        <f t="shared" si="159"/>
        <v>0</v>
      </c>
      <c r="AV126" s="19"/>
      <c r="AW126" s="19">
        <f t="shared" si="168"/>
        <v>0</v>
      </c>
      <c r="AX126" s="19">
        <f t="shared" si="168"/>
        <v>0</v>
      </c>
      <c r="AY126" s="19">
        <f t="shared" si="168"/>
        <v>0</v>
      </c>
      <c r="AZ126" s="19">
        <f t="shared" si="168"/>
        <v>0</v>
      </c>
      <c r="BA126" s="53">
        <f t="shared" si="161"/>
        <v>5.8517378215654077</v>
      </c>
      <c r="BB126" s="53">
        <f t="shared" si="161"/>
        <v>1.1703475643130816</v>
      </c>
      <c r="BC126" s="53">
        <f t="shared" si="161"/>
        <v>4.6813902572523265</v>
      </c>
      <c r="BD126" s="53">
        <f t="shared" si="161"/>
        <v>0</v>
      </c>
      <c r="BE126" s="53">
        <f t="shared" si="161"/>
        <v>0</v>
      </c>
      <c r="BF126" s="53">
        <f t="shared" si="161"/>
        <v>11.703475643130815</v>
      </c>
      <c r="BG126" s="53">
        <f t="shared" si="161"/>
        <v>2.3406951286261632</v>
      </c>
      <c r="BH126" s="53">
        <f t="shared" si="161"/>
        <v>9.362780514504653</v>
      </c>
      <c r="BI126" s="53">
        <f t="shared" si="161"/>
        <v>0</v>
      </c>
      <c r="BJ126" s="53">
        <f t="shared" si="161"/>
        <v>0</v>
      </c>
      <c r="BK126" s="21"/>
    </row>
    <row r="127" spans="1:63" hidden="1" x14ac:dyDescent="0.25">
      <c r="A127" s="4" t="s">
        <v>20</v>
      </c>
      <c r="B127" s="58" t="e">
        <f>B26+B93+#REF!</f>
        <v>#REF!</v>
      </c>
      <c r="C127" s="60" t="e">
        <f t="shared" si="162"/>
        <v>#REF!</v>
      </c>
      <c r="D127" s="60" t="e">
        <f>D26+D93+#REF!</f>
        <v>#REF!</v>
      </c>
      <c r="E127" s="61">
        <f>E26</f>
        <v>24.048096192384765</v>
      </c>
      <c r="F127" s="9">
        <f t="shared" si="163"/>
        <v>30</v>
      </c>
      <c r="G127" s="19">
        <f t="shared" si="163"/>
        <v>23.076923076923077</v>
      </c>
      <c r="H127" s="9">
        <f t="shared" si="163"/>
        <v>30</v>
      </c>
      <c r="I127" s="83">
        <f t="shared" si="149"/>
        <v>23.076923076923077</v>
      </c>
      <c r="J127" s="65">
        <f t="shared" si="164"/>
        <v>17.079419299743808</v>
      </c>
      <c r="K127" s="19">
        <f t="shared" si="164"/>
        <v>20</v>
      </c>
      <c r="L127" s="19">
        <f t="shared" si="164"/>
        <v>15.384615384615383</v>
      </c>
      <c r="M127" s="19">
        <f t="shared" si="164"/>
        <v>20</v>
      </c>
      <c r="N127" s="19">
        <f t="shared" si="164"/>
        <v>15.384615384615385</v>
      </c>
      <c r="O127" s="53"/>
      <c r="P127" s="53"/>
      <c r="Q127" s="53"/>
      <c r="R127" s="53"/>
      <c r="S127" s="53"/>
      <c r="T127" s="53">
        <f t="shared" si="165"/>
        <v>1411.2284999999999</v>
      </c>
      <c r="U127" s="19">
        <f t="shared" si="165"/>
        <v>1779.0032000000001</v>
      </c>
      <c r="V127" s="19">
        <f t="shared" si="165"/>
        <v>427.64499999999998</v>
      </c>
      <c r="W127" s="19">
        <f t="shared" si="165"/>
        <v>1389.8462500000001</v>
      </c>
      <c r="X127" s="80"/>
      <c r="Y127" s="86">
        <f t="shared" si="152"/>
        <v>8673.3533416666669</v>
      </c>
      <c r="Z127" s="10"/>
      <c r="AA127" s="10"/>
      <c r="AB127" s="10"/>
      <c r="AC127" s="19">
        <f t="shared" si="166"/>
        <v>3338.4819666666667</v>
      </c>
      <c r="AD127" s="19">
        <f t="shared" si="166"/>
        <v>14.267016951566951</v>
      </c>
      <c r="AE127" s="88">
        <f t="shared" si="166"/>
        <v>21.400525427350427</v>
      </c>
      <c r="AF127" s="88"/>
      <c r="AG127" s="19">
        <f t="shared" si="154"/>
        <v>3.5667542378917378</v>
      </c>
      <c r="AH127" s="19">
        <f t="shared" si="154"/>
        <v>7.1335084757834757</v>
      </c>
      <c r="AI127" s="80">
        <f t="shared" si="155"/>
        <v>37.065612571225074</v>
      </c>
      <c r="AJ127" s="53">
        <f t="shared" si="167"/>
        <v>33</v>
      </c>
      <c r="AK127" s="19">
        <f t="shared" si="167"/>
        <v>32</v>
      </c>
      <c r="AL127" s="19">
        <f t="shared" si="167"/>
        <v>10</v>
      </c>
      <c r="AM127" s="19">
        <f t="shared" si="167"/>
        <v>25</v>
      </c>
      <c r="AN127" s="19">
        <f t="shared" si="167"/>
        <v>14.267016951566953</v>
      </c>
      <c r="AO127" s="19"/>
      <c r="AP127" s="19">
        <f t="shared" si="167"/>
        <v>4.7081155940170945</v>
      </c>
      <c r="AQ127" s="19"/>
      <c r="AR127" s="19">
        <f t="shared" si="167"/>
        <v>4.5654454245014247</v>
      </c>
      <c r="AS127" s="19">
        <f t="shared" si="167"/>
        <v>1.4267016951566953</v>
      </c>
      <c r="AT127" s="19">
        <f t="shared" si="167"/>
        <v>3.5667542378917378</v>
      </c>
      <c r="AU127" s="19">
        <f t="shared" si="159"/>
        <v>0</v>
      </c>
      <c r="AV127" s="19"/>
      <c r="AW127" s="19">
        <f t="shared" si="168"/>
        <v>0</v>
      </c>
      <c r="AX127" s="19">
        <f t="shared" si="168"/>
        <v>0</v>
      </c>
      <c r="AY127" s="19">
        <f t="shared" si="168"/>
        <v>0</v>
      </c>
      <c r="AZ127" s="19">
        <f t="shared" si="168"/>
        <v>0</v>
      </c>
      <c r="BA127" s="53">
        <f t="shared" si="161"/>
        <v>4.1112209310485177</v>
      </c>
      <c r="BB127" s="53">
        <f t="shared" si="161"/>
        <v>1.3567029072460108</v>
      </c>
      <c r="BC127" s="53">
        <f t="shared" si="161"/>
        <v>1.3155906979355256</v>
      </c>
      <c r="BD127" s="53">
        <f t="shared" si="161"/>
        <v>0.41112209310485182</v>
      </c>
      <c r="BE127" s="53">
        <f t="shared" si="161"/>
        <v>1.0278052327621294</v>
      </c>
      <c r="BF127" s="53">
        <f t="shared" si="161"/>
        <v>8.2224418620970354</v>
      </c>
      <c r="BG127" s="53">
        <f t="shared" si="161"/>
        <v>2.7134058144920217</v>
      </c>
      <c r="BH127" s="53">
        <f t="shared" si="161"/>
        <v>2.6311813958710513</v>
      </c>
      <c r="BI127" s="53">
        <f t="shared" si="161"/>
        <v>0.82224418620970363</v>
      </c>
      <c r="BJ127" s="53">
        <f t="shared" si="161"/>
        <v>2.0556104655242589</v>
      </c>
      <c r="BK127" s="21"/>
    </row>
    <row r="128" spans="1:63" hidden="1" x14ac:dyDescent="0.25">
      <c r="A128" s="4" t="s">
        <v>12</v>
      </c>
      <c r="B128" s="58" t="e">
        <f>B27+B94+#REF!</f>
        <v>#REF!</v>
      </c>
      <c r="C128" s="60" t="e">
        <f t="shared" si="162"/>
        <v>#REF!</v>
      </c>
      <c r="D128" s="60" t="e">
        <f>D27+D94+#REF!</f>
        <v>#REF!</v>
      </c>
      <c r="E128" s="61" t="e">
        <f>#REF!</f>
        <v>#REF!</v>
      </c>
      <c r="F128" s="9" t="e">
        <f>#REF!</f>
        <v>#REF!</v>
      </c>
      <c r="G128" s="9" t="e">
        <f>#REF!</f>
        <v>#REF!</v>
      </c>
      <c r="H128" s="9" t="e">
        <f>#REF!</f>
        <v>#REF!</v>
      </c>
      <c r="I128" s="83" t="e">
        <f>#REF!</f>
        <v>#REF!</v>
      </c>
      <c r="J128" s="5" t="e">
        <f>#REF!</f>
        <v>#REF!</v>
      </c>
      <c r="K128" s="9" t="e">
        <f>#REF!</f>
        <v>#REF!</v>
      </c>
      <c r="L128" s="9" t="e">
        <f>#REF!</f>
        <v>#REF!</v>
      </c>
      <c r="M128" s="9" t="e">
        <f>#REF!</f>
        <v>#REF!</v>
      </c>
      <c r="N128" s="63" t="e">
        <f>#REF!</f>
        <v>#REF!</v>
      </c>
      <c r="O128" s="155"/>
      <c r="P128" s="155"/>
      <c r="Q128" s="155"/>
      <c r="R128" s="155"/>
      <c r="S128" s="155"/>
      <c r="T128" s="53" t="e">
        <f>#REF!</f>
        <v>#REF!</v>
      </c>
      <c r="U128" s="19" t="e">
        <f>#REF!</f>
        <v>#REF!</v>
      </c>
      <c r="V128" s="19" t="e">
        <f>#REF!</f>
        <v>#REF!</v>
      </c>
      <c r="W128" s="28" t="e">
        <f>#REF!</f>
        <v>#REF!</v>
      </c>
      <c r="X128" s="155"/>
      <c r="Y128" s="65" t="e">
        <f>#REF!</f>
        <v>#REF!</v>
      </c>
      <c r="Z128" s="10"/>
      <c r="AA128" s="10"/>
      <c r="AB128" s="10"/>
      <c r="AC128" s="19" t="e">
        <f>#REF!</f>
        <v>#REF!</v>
      </c>
      <c r="AD128" s="19" t="e">
        <f>#REF!</f>
        <v>#REF!</v>
      </c>
      <c r="AE128" s="88" t="e">
        <f>#REF!</f>
        <v>#REF!</v>
      </c>
      <c r="AF128" s="88"/>
      <c r="AG128" s="19" t="e">
        <f>#REF!</f>
        <v>#REF!</v>
      </c>
      <c r="AH128" s="19" t="e">
        <f>#REF!</f>
        <v>#REF!</v>
      </c>
      <c r="AI128" s="53" t="e">
        <f>#REF!</f>
        <v>#REF!</v>
      </c>
      <c r="AJ128" s="53" t="e">
        <f>#REF!</f>
        <v>#REF!</v>
      </c>
      <c r="AK128" s="19" t="e">
        <f>#REF!</f>
        <v>#REF!</v>
      </c>
      <c r="AL128" s="19" t="e">
        <f>#REF!</f>
        <v>#REF!</v>
      </c>
      <c r="AM128" s="28" t="e">
        <f>#REF!</f>
        <v>#REF!</v>
      </c>
      <c r="AN128" s="65" t="e">
        <f>#REF!</f>
        <v>#REF!</v>
      </c>
      <c r="AO128" s="53"/>
      <c r="AP128" s="19" t="e">
        <f>#REF!</f>
        <v>#REF!</v>
      </c>
      <c r="AQ128" s="19"/>
      <c r="AR128" s="19" t="e">
        <f>#REF!</f>
        <v>#REF!</v>
      </c>
      <c r="AS128" s="19" t="e">
        <f>#REF!</f>
        <v>#REF!</v>
      </c>
      <c r="AT128" s="28" t="e">
        <f>#REF!</f>
        <v>#REF!</v>
      </c>
      <c r="AU128" s="53" t="e">
        <f>#REF!</f>
        <v>#REF!</v>
      </c>
      <c r="AV128" s="53"/>
      <c r="AW128" s="19" t="e">
        <f>#REF!</f>
        <v>#REF!</v>
      </c>
      <c r="AX128" s="19" t="e">
        <f>#REF!</f>
        <v>#REF!</v>
      </c>
      <c r="AY128" s="19" t="e">
        <f>#REF!</f>
        <v>#REF!</v>
      </c>
      <c r="AZ128" s="28" t="e">
        <f>#REF!</f>
        <v>#REF!</v>
      </c>
      <c r="BA128" s="53" t="e">
        <f>#REF!</f>
        <v>#REF!</v>
      </c>
      <c r="BB128" s="53" t="e">
        <f>#REF!</f>
        <v>#REF!</v>
      </c>
      <c r="BC128" s="53" t="e">
        <f>#REF!</f>
        <v>#REF!</v>
      </c>
      <c r="BD128" s="53" t="e">
        <f>#REF!</f>
        <v>#REF!</v>
      </c>
      <c r="BE128" s="53" t="e">
        <f>#REF!</f>
        <v>#REF!</v>
      </c>
      <c r="BF128" s="53" t="e">
        <f>#REF!</f>
        <v>#REF!</v>
      </c>
      <c r="BG128" s="53" t="e">
        <f>#REF!</f>
        <v>#REF!</v>
      </c>
      <c r="BH128" s="53" t="e">
        <f>#REF!</f>
        <v>#REF!</v>
      </c>
      <c r="BI128" s="53" t="e">
        <f>#REF!</f>
        <v>#REF!</v>
      </c>
      <c r="BJ128" s="53" t="e">
        <f>#REF!</f>
        <v>#REF!</v>
      </c>
      <c r="BK128" s="21"/>
    </row>
    <row r="129" spans="1:63" hidden="1" x14ac:dyDescent="0.25">
      <c r="A129" s="4" t="s">
        <v>13</v>
      </c>
      <c r="B129" s="58" t="e">
        <f>B28+B95+#REF!</f>
        <v>#REF!</v>
      </c>
      <c r="C129" s="60" t="e">
        <f t="shared" si="162"/>
        <v>#REF!</v>
      </c>
      <c r="D129" s="60" t="e">
        <f>D28+D95+#REF!</f>
        <v>#REF!</v>
      </c>
      <c r="E129" s="61" t="e">
        <f>#REF!</f>
        <v>#REF!</v>
      </c>
      <c r="F129" s="9" t="e">
        <f>#REF!</f>
        <v>#REF!</v>
      </c>
      <c r="G129" s="9" t="e">
        <f>#REF!</f>
        <v>#REF!</v>
      </c>
      <c r="H129" s="9" t="e">
        <f>#REF!</f>
        <v>#REF!</v>
      </c>
      <c r="I129" s="83" t="e">
        <f>#REF!</f>
        <v>#REF!</v>
      </c>
      <c r="J129" s="65" t="e">
        <f>#REF!</f>
        <v>#REF!</v>
      </c>
      <c r="K129" s="19" t="e">
        <f>#REF!</f>
        <v>#REF!</v>
      </c>
      <c r="L129" s="9" t="e">
        <f>#REF!</f>
        <v>#REF!</v>
      </c>
      <c r="M129" s="9" t="e">
        <f>#REF!</f>
        <v>#REF!</v>
      </c>
      <c r="N129" s="63" t="e">
        <f>#REF!</f>
        <v>#REF!</v>
      </c>
      <c r="O129" s="155"/>
      <c r="P129" s="155"/>
      <c r="Q129" s="155"/>
      <c r="R129" s="155"/>
      <c r="S129" s="155"/>
      <c r="T129" s="53" t="e">
        <f>#REF!</f>
        <v>#REF!</v>
      </c>
      <c r="U129" s="19" t="e">
        <f>#REF!</f>
        <v>#REF!</v>
      </c>
      <c r="V129" s="19" t="e">
        <f>#REF!</f>
        <v>#REF!</v>
      </c>
      <c r="W129" s="28" t="e">
        <f>#REF!</f>
        <v>#REF!</v>
      </c>
      <c r="X129" s="155"/>
      <c r="Y129" s="65" t="e">
        <f>#REF!</f>
        <v>#REF!</v>
      </c>
      <c r="Z129" s="10"/>
      <c r="AA129" s="10"/>
      <c r="AB129" s="10"/>
      <c r="AC129" s="19" t="e">
        <f>#REF!</f>
        <v>#REF!</v>
      </c>
      <c r="AD129" s="19" t="e">
        <f>#REF!</f>
        <v>#REF!</v>
      </c>
      <c r="AE129" s="88" t="e">
        <f>#REF!</f>
        <v>#REF!</v>
      </c>
      <c r="AF129" s="88"/>
      <c r="AG129" s="19" t="e">
        <f>#REF!</f>
        <v>#REF!</v>
      </c>
      <c r="AH129" s="19" t="e">
        <f>#REF!</f>
        <v>#REF!</v>
      </c>
      <c r="AI129" s="53" t="e">
        <f>#REF!</f>
        <v>#REF!</v>
      </c>
      <c r="AJ129" s="53" t="e">
        <f>#REF!</f>
        <v>#REF!</v>
      </c>
      <c r="AK129" s="19" t="e">
        <f>#REF!</f>
        <v>#REF!</v>
      </c>
      <c r="AL129" s="19" t="e">
        <f>#REF!</f>
        <v>#REF!</v>
      </c>
      <c r="AM129" s="28" t="e">
        <f>#REF!</f>
        <v>#REF!</v>
      </c>
      <c r="AN129" s="65" t="e">
        <f>#REF!</f>
        <v>#REF!</v>
      </c>
      <c r="AO129" s="53"/>
      <c r="AP129" s="19" t="e">
        <f>#REF!</f>
        <v>#REF!</v>
      </c>
      <c r="AQ129" s="19"/>
      <c r="AR129" s="19" t="e">
        <f>#REF!</f>
        <v>#REF!</v>
      </c>
      <c r="AS129" s="19" t="e">
        <f>#REF!</f>
        <v>#REF!</v>
      </c>
      <c r="AT129" s="28" t="e">
        <f>#REF!</f>
        <v>#REF!</v>
      </c>
      <c r="AU129" s="53" t="e">
        <f>#REF!</f>
        <v>#REF!</v>
      </c>
      <c r="AV129" s="53"/>
      <c r="AW129" s="19" t="e">
        <f>#REF!</f>
        <v>#REF!</v>
      </c>
      <c r="AX129" s="19" t="e">
        <f>#REF!</f>
        <v>#REF!</v>
      </c>
      <c r="AY129" s="19" t="e">
        <f>#REF!</f>
        <v>#REF!</v>
      </c>
      <c r="AZ129" s="28" t="e">
        <f>#REF!</f>
        <v>#REF!</v>
      </c>
      <c r="BA129" s="53" t="e">
        <f>#REF!</f>
        <v>#REF!</v>
      </c>
      <c r="BB129" s="53" t="e">
        <f>#REF!</f>
        <v>#REF!</v>
      </c>
      <c r="BC129" s="53" t="e">
        <f>#REF!</f>
        <v>#REF!</v>
      </c>
      <c r="BD129" s="53" t="e">
        <f>#REF!</f>
        <v>#REF!</v>
      </c>
      <c r="BE129" s="53" t="e">
        <f>#REF!</f>
        <v>#REF!</v>
      </c>
      <c r="BF129" s="53" t="e">
        <f>#REF!</f>
        <v>#REF!</v>
      </c>
      <c r="BG129" s="53" t="e">
        <f>#REF!</f>
        <v>#REF!</v>
      </c>
      <c r="BH129" s="53" t="e">
        <f>#REF!</f>
        <v>#REF!</v>
      </c>
      <c r="BI129" s="53" t="e">
        <f>#REF!</f>
        <v>#REF!</v>
      </c>
      <c r="BJ129" s="53" t="e">
        <f>#REF!</f>
        <v>#REF!</v>
      </c>
      <c r="BK129" s="21"/>
    </row>
    <row r="130" spans="1:63" hidden="1" x14ac:dyDescent="0.25">
      <c r="A130" s="4" t="s">
        <v>24</v>
      </c>
      <c r="B130" s="58" t="e">
        <f>B29+B96+#REF!</f>
        <v>#REF!</v>
      </c>
      <c r="C130" s="60" t="e">
        <f t="shared" si="162"/>
        <v>#REF!</v>
      </c>
      <c r="D130" s="60" t="e">
        <f>D29+D96+#REF!</f>
        <v>#REF!</v>
      </c>
      <c r="E130" s="61" t="e">
        <f>#REF!</f>
        <v>#REF!</v>
      </c>
      <c r="F130" s="9" t="e">
        <f>#REF!</f>
        <v>#REF!</v>
      </c>
      <c r="G130" s="9" t="e">
        <f>#REF!</f>
        <v>#REF!</v>
      </c>
      <c r="H130" s="9" t="e">
        <f>#REF!</f>
        <v>#REF!</v>
      </c>
      <c r="I130" s="83" t="e">
        <f>#REF!</f>
        <v>#REF!</v>
      </c>
      <c r="J130" s="65" t="e">
        <f>#REF!</f>
        <v>#REF!</v>
      </c>
      <c r="K130" s="9" t="e">
        <f>#REF!</f>
        <v>#REF!</v>
      </c>
      <c r="L130" s="9" t="e">
        <f>#REF!</f>
        <v>#REF!</v>
      </c>
      <c r="M130" s="9" t="e">
        <f>#REF!</f>
        <v>#REF!</v>
      </c>
      <c r="N130" s="63" t="e">
        <f>#REF!</f>
        <v>#REF!</v>
      </c>
      <c r="O130" s="155"/>
      <c r="P130" s="155"/>
      <c r="Q130" s="155"/>
      <c r="R130" s="155"/>
      <c r="S130" s="155"/>
      <c r="T130" s="53" t="e">
        <f>#REF!</f>
        <v>#REF!</v>
      </c>
      <c r="U130" s="19" t="e">
        <f>#REF!</f>
        <v>#REF!</v>
      </c>
      <c r="V130" s="19" t="e">
        <f>#REF!</f>
        <v>#REF!</v>
      </c>
      <c r="W130" s="28" t="e">
        <f>#REF!</f>
        <v>#REF!</v>
      </c>
      <c r="X130" s="155"/>
      <c r="Y130" s="65" t="e">
        <f>#REF!</f>
        <v>#REF!</v>
      </c>
      <c r="Z130" s="10"/>
      <c r="AA130" s="10"/>
      <c r="AB130" s="10"/>
      <c r="AC130" s="19" t="e">
        <f>#REF!</f>
        <v>#REF!</v>
      </c>
      <c r="AD130" s="19" t="e">
        <f>#REF!</f>
        <v>#REF!</v>
      </c>
      <c r="AE130" s="88" t="e">
        <f>#REF!</f>
        <v>#REF!</v>
      </c>
      <c r="AF130" s="88"/>
      <c r="AG130" s="19" t="e">
        <f>#REF!</f>
        <v>#REF!</v>
      </c>
      <c r="AH130" s="19" t="e">
        <f>#REF!</f>
        <v>#REF!</v>
      </c>
      <c r="AI130" s="53" t="e">
        <f>#REF!</f>
        <v>#REF!</v>
      </c>
      <c r="AJ130" s="53" t="e">
        <f>#REF!</f>
        <v>#REF!</v>
      </c>
      <c r="AK130" s="19" t="e">
        <f>#REF!</f>
        <v>#REF!</v>
      </c>
      <c r="AL130" s="19" t="e">
        <f>#REF!</f>
        <v>#REF!</v>
      </c>
      <c r="AM130" s="28" t="e">
        <f>#REF!</f>
        <v>#REF!</v>
      </c>
      <c r="AN130" s="65" t="e">
        <f>#REF!</f>
        <v>#REF!</v>
      </c>
      <c r="AO130" s="53"/>
      <c r="AP130" s="19" t="e">
        <f>#REF!</f>
        <v>#REF!</v>
      </c>
      <c r="AQ130" s="19"/>
      <c r="AR130" s="19" t="e">
        <f>#REF!</f>
        <v>#REF!</v>
      </c>
      <c r="AS130" s="19" t="e">
        <f>#REF!</f>
        <v>#REF!</v>
      </c>
      <c r="AT130" s="28" t="e">
        <f>#REF!</f>
        <v>#REF!</v>
      </c>
      <c r="AU130" s="53" t="e">
        <f>#REF!</f>
        <v>#REF!</v>
      </c>
      <c r="AV130" s="53"/>
      <c r="AW130" s="19" t="e">
        <f>#REF!</f>
        <v>#REF!</v>
      </c>
      <c r="AX130" s="19" t="e">
        <f>#REF!</f>
        <v>#REF!</v>
      </c>
      <c r="AY130" s="19" t="e">
        <f>#REF!</f>
        <v>#REF!</v>
      </c>
      <c r="AZ130" s="28" t="e">
        <f>#REF!</f>
        <v>#REF!</v>
      </c>
      <c r="BA130" s="53" t="e">
        <f>#REF!</f>
        <v>#REF!</v>
      </c>
      <c r="BB130" s="53" t="e">
        <f>#REF!</f>
        <v>#REF!</v>
      </c>
      <c r="BC130" s="53" t="e">
        <f>#REF!</f>
        <v>#REF!</v>
      </c>
      <c r="BD130" s="53" t="e">
        <f>#REF!</f>
        <v>#REF!</v>
      </c>
      <c r="BE130" s="53" t="e">
        <f>#REF!</f>
        <v>#REF!</v>
      </c>
      <c r="BF130" s="53" t="e">
        <f>#REF!</f>
        <v>#REF!</v>
      </c>
      <c r="BG130" s="53" t="e">
        <f>#REF!</f>
        <v>#REF!</v>
      </c>
      <c r="BH130" s="53" t="e">
        <f>#REF!</f>
        <v>#REF!</v>
      </c>
      <c r="BI130" s="53" t="e">
        <f>#REF!</f>
        <v>#REF!</v>
      </c>
      <c r="BJ130" s="53" t="e">
        <f>#REF!</f>
        <v>#REF!</v>
      </c>
      <c r="BK130" s="21"/>
    </row>
    <row r="131" spans="1:63" hidden="1" x14ac:dyDescent="0.25">
      <c r="A131" s="4" t="s">
        <v>28</v>
      </c>
      <c r="B131" s="58" t="e">
        <f>B30+B97+#REF!</f>
        <v>#REF!</v>
      </c>
      <c r="C131" s="60" t="e">
        <f t="shared" si="162"/>
        <v>#REF!</v>
      </c>
      <c r="D131" s="60" t="e">
        <f>D30+D97+#REF!</f>
        <v>#REF!</v>
      </c>
      <c r="E131" s="61" t="e">
        <f>#REF!</f>
        <v>#REF!</v>
      </c>
      <c r="F131" s="9" t="e">
        <f>#REF!</f>
        <v>#REF!</v>
      </c>
      <c r="G131" s="9" t="e">
        <f>#REF!</f>
        <v>#REF!</v>
      </c>
      <c r="H131" s="9" t="e">
        <f>#REF!</f>
        <v>#REF!</v>
      </c>
      <c r="I131" s="83" t="e">
        <f>#REF!</f>
        <v>#REF!</v>
      </c>
      <c r="J131" s="65" t="e">
        <f>#REF!</f>
        <v>#REF!</v>
      </c>
      <c r="K131" s="9" t="e">
        <f>#REF!</f>
        <v>#REF!</v>
      </c>
      <c r="L131" s="9" t="e">
        <f>#REF!</f>
        <v>#REF!</v>
      </c>
      <c r="M131" s="9" t="e">
        <f>#REF!</f>
        <v>#REF!</v>
      </c>
      <c r="N131" s="63" t="e">
        <f>#REF!</f>
        <v>#REF!</v>
      </c>
      <c r="O131" s="155"/>
      <c r="P131" s="155"/>
      <c r="Q131" s="155"/>
      <c r="R131" s="155"/>
      <c r="S131" s="155"/>
      <c r="T131" s="53" t="e">
        <f>#REF!</f>
        <v>#REF!</v>
      </c>
      <c r="U131" s="19" t="e">
        <f>#REF!</f>
        <v>#REF!</v>
      </c>
      <c r="V131" s="19" t="e">
        <f>#REF!</f>
        <v>#REF!</v>
      </c>
      <c r="W131" s="28" t="e">
        <f>#REF!</f>
        <v>#REF!</v>
      </c>
      <c r="X131" s="155"/>
      <c r="Y131" s="65" t="e">
        <f>#REF!</f>
        <v>#REF!</v>
      </c>
      <c r="Z131" s="10"/>
      <c r="AA131" s="10"/>
      <c r="AB131" s="10"/>
      <c r="AC131" s="19" t="e">
        <f>#REF!</f>
        <v>#REF!</v>
      </c>
      <c r="AD131" s="19" t="e">
        <f>#REF!</f>
        <v>#REF!</v>
      </c>
      <c r="AE131" s="88" t="e">
        <f>#REF!</f>
        <v>#REF!</v>
      </c>
      <c r="AF131" s="88"/>
      <c r="AG131" s="19" t="e">
        <f>#REF!</f>
        <v>#REF!</v>
      </c>
      <c r="AH131" s="19" t="e">
        <f>#REF!</f>
        <v>#REF!</v>
      </c>
      <c r="AI131" s="53" t="e">
        <f>#REF!</f>
        <v>#REF!</v>
      </c>
      <c r="AJ131" s="53" t="e">
        <f>#REF!</f>
        <v>#REF!</v>
      </c>
      <c r="AK131" s="19" t="e">
        <f>#REF!</f>
        <v>#REF!</v>
      </c>
      <c r="AL131" s="19" t="e">
        <f>#REF!</f>
        <v>#REF!</v>
      </c>
      <c r="AM131" s="28" t="e">
        <f>#REF!</f>
        <v>#REF!</v>
      </c>
      <c r="AN131" s="65" t="e">
        <f>#REF!</f>
        <v>#REF!</v>
      </c>
      <c r="AO131" s="53"/>
      <c r="AP131" s="19" t="e">
        <f>#REF!</f>
        <v>#REF!</v>
      </c>
      <c r="AQ131" s="19"/>
      <c r="AR131" s="19" t="e">
        <f>#REF!</f>
        <v>#REF!</v>
      </c>
      <c r="AS131" s="19" t="e">
        <f>#REF!</f>
        <v>#REF!</v>
      </c>
      <c r="AT131" s="28" t="e">
        <f>#REF!</f>
        <v>#REF!</v>
      </c>
      <c r="AU131" s="53" t="e">
        <f>#REF!</f>
        <v>#REF!</v>
      </c>
      <c r="AV131" s="53"/>
      <c r="AW131" s="19" t="e">
        <f>#REF!</f>
        <v>#REF!</v>
      </c>
      <c r="AX131" s="19" t="e">
        <f>#REF!</f>
        <v>#REF!</v>
      </c>
      <c r="AY131" s="19" t="e">
        <f>#REF!</f>
        <v>#REF!</v>
      </c>
      <c r="AZ131" s="28" t="e">
        <f>#REF!</f>
        <v>#REF!</v>
      </c>
      <c r="BA131" s="53" t="e">
        <f>#REF!</f>
        <v>#REF!</v>
      </c>
      <c r="BB131" s="53" t="e">
        <f>#REF!</f>
        <v>#REF!</v>
      </c>
      <c r="BC131" s="53" t="e">
        <f>#REF!</f>
        <v>#REF!</v>
      </c>
      <c r="BD131" s="53" t="e">
        <f>#REF!</f>
        <v>#REF!</v>
      </c>
      <c r="BE131" s="53" t="e">
        <f>#REF!</f>
        <v>#REF!</v>
      </c>
      <c r="BF131" s="53" t="e">
        <f>#REF!</f>
        <v>#REF!</v>
      </c>
      <c r="BG131" s="53" t="e">
        <f>#REF!</f>
        <v>#REF!</v>
      </c>
      <c r="BH131" s="53" t="e">
        <f>#REF!</f>
        <v>#REF!</v>
      </c>
      <c r="BI131" s="53" t="e">
        <f>#REF!</f>
        <v>#REF!</v>
      </c>
      <c r="BJ131" s="53" t="e">
        <f>#REF!</f>
        <v>#REF!</v>
      </c>
      <c r="BK131" s="21"/>
    </row>
    <row r="132" spans="1:63" hidden="1" x14ac:dyDescent="0.25">
      <c r="A132" s="8" t="s">
        <v>21</v>
      </c>
      <c r="B132" s="58" t="e">
        <f>B31+B98+#REF!</f>
        <v>#REF!</v>
      </c>
      <c r="C132" s="60">
        <v>0</v>
      </c>
      <c r="D132" s="60" t="e">
        <f>D31+D98+#REF!</f>
        <v>#REF!</v>
      </c>
      <c r="E132" s="61" t="e">
        <f>#REF!</f>
        <v>#REF!</v>
      </c>
      <c r="F132" s="9" t="e">
        <f>#REF!</f>
        <v>#REF!</v>
      </c>
      <c r="G132" s="9" t="e">
        <f>#REF!</f>
        <v>#REF!</v>
      </c>
      <c r="H132" s="9" t="e">
        <f>#REF!</f>
        <v>#REF!</v>
      </c>
      <c r="I132" s="83" t="e">
        <f>#REF!</f>
        <v>#REF!</v>
      </c>
      <c r="J132" s="65" t="e">
        <f>#REF!</f>
        <v>#REF!</v>
      </c>
      <c r="K132" s="9" t="e">
        <f>#REF!</f>
        <v>#REF!</v>
      </c>
      <c r="L132" s="9" t="e">
        <f>#REF!</f>
        <v>#REF!</v>
      </c>
      <c r="M132" s="9" t="e">
        <f>#REF!</f>
        <v>#REF!</v>
      </c>
      <c r="N132" s="63" t="e">
        <f>#REF!</f>
        <v>#REF!</v>
      </c>
      <c r="O132" s="155"/>
      <c r="P132" s="155"/>
      <c r="Q132" s="155"/>
      <c r="R132" s="155"/>
      <c r="S132" s="155"/>
      <c r="T132" s="53" t="e">
        <f>#REF!</f>
        <v>#REF!</v>
      </c>
      <c r="U132" s="19" t="e">
        <f>#REF!</f>
        <v>#REF!</v>
      </c>
      <c r="V132" s="19" t="e">
        <f>#REF!</f>
        <v>#REF!</v>
      </c>
      <c r="W132" s="28" t="e">
        <f>#REF!</f>
        <v>#REF!</v>
      </c>
      <c r="X132" s="155"/>
      <c r="Y132" s="65" t="e">
        <f>#REF!</f>
        <v>#REF!</v>
      </c>
      <c r="Z132" s="10"/>
      <c r="AA132" s="10"/>
      <c r="AB132" s="10"/>
      <c r="AC132" s="19" t="e">
        <f>#REF!</f>
        <v>#REF!</v>
      </c>
      <c r="AD132" s="19" t="e">
        <f>#REF!</f>
        <v>#REF!</v>
      </c>
      <c r="AE132" s="88" t="e">
        <f>#REF!</f>
        <v>#REF!</v>
      </c>
      <c r="AF132" s="88"/>
      <c r="AG132" s="19" t="e">
        <f>#REF!</f>
        <v>#REF!</v>
      </c>
      <c r="AH132" s="19" t="e">
        <f>#REF!</f>
        <v>#REF!</v>
      </c>
      <c r="AI132" s="53" t="e">
        <f>#REF!</f>
        <v>#REF!</v>
      </c>
      <c r="AJ132" s="53" t="e">
        <f>#REF!</f>
        <v>#REF!</v>
      </c>
      <c r="AK132" s="19" t="e">
        <f>#REF!</f>
        <v>#REF!</v>
      </c>
      <c r="AL132" s="19" t="e">
        <f>#REF!</f>
        <v>#REF!</v>
      </c>
      <c r="AM132" s="28" t="e">
        <f>#REF!</f>
        <v>#REF!</v>
      </c>
      <c r="AN132" s="65" t="e">
        <f>#REF!</f>
        <v>#REF!</v>
      </c>
      <c r="AO132" s="53"/>
      <c r="AP132" s="19" t="e">
        <f>#REF!</f>
        <v>#REF!</v>
      </c>
      <c r="AQ132" s="19"/>
      <c r="AR132" s="19" t="e">
        <f>#REF!</f>
        <v>#REF!</v>
      </c>
      <c r="AS132" s="19" t="e">
        <f>#REF!</f>
        <v>#REF!</v>
      </c>
      <c r="AT132" s="28" t="e">
        <f>#REF!</f>
        <v>#REF!</v>
      </c>
      <c r="AU132" s="53" t="e">
        <f>#REF!</f>
        <v>#REF!</v>
      </c>
      <c r="AV132" s="53"/>
      <c r="AW132" s="19" t="e">
        <f>#REF!</f>
        <v>#REF!</v>
      </c>
      <c r="AX132" s="19" t="e">
        <f>#REF!</f>
        <v>#REF!</v>
      </c>
      <c r="AY132" s="19" t="e">
        <f>#REF!</f>
        <v>#REF!</v>
      </c>
      <c r="AZ132" s="28" t="e">
        <f>#REF!</f>
        <v>#REF!</v>
      </c>
      <c r="BA132" s="53" t="e">
        <f>#REF!</f>
        <v>#REF!</v>
      </c>
      <c r="BB132" s="53" t="e">
        <f>#REF!</f>
        <v>#REF!</v>
      </c>
      <c r="BC132" s="53" t="e">
        <f>#REF!</f>
        <v>#REF!</v>
      </c>
      <c r="BD132" s="53" t="e">
        <f>#REF!</f>
        <v>#REF!</v>
      </c>
      <c r="BE132" s="53" t="e">
        <f>#REF!</f>
        <v>#REF!</v>
      </c>
      <c r="BF132" s="53" t="e">
        <f>#REF!</f>
        <v>#REF!</v>
      </c>
      <c r="BG132" s="53" t="e">
        <f>#REF!</f>
        <v>#REF!</v>
      </c>
      <c r="BH132" s="53" t="e">
        <f>#REF!</f>
        <v>#REF!</v>
      </c>
      <c r="BI132" s="53" t="e">
        <f>#REF!</f>
        <v>#REF!</v>
      </c>
      <c r="BJ132" s="53" t="e">
        <f>#REF!</f>
        <v>#REF!</v>
      </c>
      <c r="BK132" s="21"/>
    </row>
    <row r="133" spans="1:63" hidden="1" x14ac:dyDescent="0.25">
      <c r="A133" s="8" t="s">
        <v>26</v>
      </c>
      <c r="B133" s="58" t="e">
        <f>B32+B99+#REF!</f>
        <v>#REF!</v>
      </c>
      <c r="C133" s="60" t="e">
        <f>#REF!</f>
        <v>#REF!</v>
      </c>
      <c r="D133" s="60" t="e">
        <f>D32+D99+#REF!</f>
        <v>#REF!</v>
      </c>
      <c r="E133" s="61" t="e">
        <f>#REF!</f>
        <v>#REF!</v>
      </c>
      <c r="F133" s="9" t="e">
        <f>#REF!</f>
        <v>#REF!</v>
      </c>
      <c r="G133" s="9" t="e">
        <f>#REF!</f>
        <v>#REF!</v>
      </c>
      <c r="H133" s="9" t="e">
        <f>#REF!</f>
        <v>#REF!</v>
      </c>
      <c r="I133" s="83" t="e">
        <f>#REF!</f>
        <v>#REF!</v>
      </c>
      <c r="J133" s="65" t="e">
        <f>#REF!</f>
        <v>#REF!</v>
      </c>
      <c r="K133" s="9" t="e">
        <f>#REF!</f>
        <v>#REF!</v>
      </c>
      <c r="L133" s="9" t="e">
        <f>#REF!</f>
        <v>#REF!</v>
      </c>
      <c r="M133" s="9" t="e">
        <f>#REF!</f>
        <v>#REF!</v>
      </c>
      <c r="N133" s="63" t="e">
        <f>#REF!</f>
        <v>#REF!</v>
      </c>
      <c r="O133" s="155"/>
      <c r="P133" s="155"/>
      <c r="Q133" s="155"/>
      <c r="R133" s="155"/>
      <c r="S133" s="155"/>
      <c r="T133" s="53" t="e">
        <f>#REF!</f>
        <v>#REF!</v>
      </c>
      <c r="U133" s="19" t="e">
        <f>#REF!</f>
        <v>#REF!</v>
      </c>
      <c r="V133" s="19" t="e">
        <f>#REF!</f>
        <v>#REF!</v>
      </c>
      <c r="W133" s="28" t="e">
        <f>#REF!</f>
        <v>#REF!</v>
      </c>
      <c r="X133" s="155"/>
      <c r="Y133" s="65" t="e">
        <f>#REF!</f>
        <v>#REF!</v>
      </c>
      <c r="Z133" s="10"/>
      <c r="AA133" s="10"/>
      <c r="AB133" s="10"/>
      <c r="AC133" s="19" t="e">
        <f>#REF!</f>
        <v>#REF!</v>
      </c>
      <c r="AD133" s="19" t="e">
        <f>#REF!</f>
        <v>#REF!</v>
      </c>
      <c r="AE133" s="88" t="e">
        <f>#REF!</f>
        <v>#REF!</v>
      </c>
      <c r="AF133" s="88"/>
      <c r="AG133" s="19" t="e">
        <f>#REF!</f>
        <v>#REF!</v>
      </c>
      <c r="AH133" s="19" t="e">
        <f>#REF!</f>
        <v>#REF!</v>
      </c>
      <c r="AI133" s="53" t="e">
        <f>#REF!</f>
        <v>#REF!</v>
      </c>
      <c r="AJ133" s="53" t="e">
        <f>#REF!</f>
        <v>#REF!</v>
      </c>
      <c r="AK133" s="19" t="e">
        <f>#REF!</f>
        <v>#REF!</v>
      </c>
      <c r="AL133" s="19" t="e">
        <f>#REF!</f>
        <v>#REF!</v>
      </c>
      <c r="AM133" s="28" t="e">
        <f>#REF!</f>
        <v>#REF!</v>
      </c>
      <c r="AN133" s="65" t="e">
        <f>#REF!</f>
        <v>#REF!</v>
      </c>
      <c r="AO133" s="53"/>
      <c r="AP133" s="19" t="e">
        <f>#REF!</f>
        <v>#REF!</v>
      </c>
      <c r="AQ133" s="19"/>
      <c r="AR133" s="19" t="e">
        <f>#REF!</f>
        <v>#REF!</v>
      </c>
      <c r="AS133" s="19" t="e">
        <f>#REF!</f>
        <v>#REF!</v>
      </c>
      <c r="AT133" s="28" t="e">
        <f>#REF!</f>
        <v>#REF!</v>
      </c>
      <c r="AU133" s="53" t="e">
        <f>#REF!</f>
        <v>#REF!</v>
      </c>
      <c r="AV133" s="53"/>
      <c r="AW133" s="19" t="e">
        <f>#REF!</f>
        <v>#REF!</v>
      </c>
      <c r="AX133" s="19" t="e">
        <f>#REF!</f>
        <v>#REF!</v>
      </c>
      <c r="AY133" s="19" t="e">
        <f>#REF!</f>
        <v>#REF!</v>
      </c>
      <c r="AZ133" s="28" t="e">
        <f>#REF!</f>
        <v>#REF!</v>
      </c>
      <c r="BA133" s="53" t="e">
        <f>#REF!</f>
        <v>#REF!</v>
      </c>
      <c r="BB133" s="53" t="e">
        <f>#REF!</f>
        <v>#REF!</v>
      </c>
      <c r="BC133" s="53" t="e">
        <f>#REF!</f>
        <v>#REF!</v>
      </c>
      <c r="BD133" s="53" t="e">
        <f>#REF!</f>
        <v>#REF!</v>
      </c>
      <c r="BE133" s="53" t="e">
        <f>#REF!</f>
        <v>#REF!</v>
      </c>
      <c r="BF133" s="53" t="e">
        <f>#REF!</f>
        <v>#REF!</v>
      </c>
      <c r="BG133" s="53" t="e">
        <f>#REF!</f>
        <v>#REF!</v>
      </c>
      <c r="BH133" s="53" t="e">
        <f>#REF!</f>
        <v>#REF!</v>
      </c>
      <c r="BI133" s="53" t="e">
        <f>#REF!</f>
        <v>#REF!</v>
      </c>
      <c r="BJ133" s="53" t="e">
        <f>#REF!</f>
        <v>#REF!</v>
      </c>
      <c r="BK133" s="21"/>
    </row>
    <row r="134" spans="1:63" hidden="1" x14ac:dyDescent="0.25">
      <c r="A134" s="4" t="s">
        <v>8</v>
      </c>
      <c r="B134" s="58" t="e">
        <f>B33+B100+#REF!</f>
        <v>#REF!</v>
      </c>
      <c r="C134" s="60" t="e">
        <f t="shared" si="162"/>
        <v>#REF!</v>
      </c>
      <c r="D134" s="60" t="e">
        <f>D33+D100+#REF!</f>
        <v>#REF!</v>
      </c>
      <c r="E134" s="61" t="e">
        <f>#REF!</f>
        <v>#REF!</v>
      </c>
      <c r="F134" s="9" t="e">
        <f>#REF!</f>
        <v>#REF!</v>
      </c>
      <c r="G134" s="19" t="e">
        <f>#REF!</f>
        <v>#REF!</v>
      </c>
      <c r="H134" s="9" t="e">
        <f>#REF!</f>
        <v>#REF!</v>
      </c>
      <c r="I134" s="83" t="e">
        <f>#REF!</f>
        <v>#REF!</v>
      </c>
      <c r="J134" s="65" t="e">
        <f>#REF!</f>
        <v>#REF!</v>
      </c>
      <c r="K134" s="19" t="e">
        <f>#REF!</f>
        <v>#REF!</v>
      </c>
      <c r="L134" s="19" t="e">
        <f>#REF!</f>
        <v>#REF!</v>
      </c>
      <c r="M134" s="9" t="e">
        <f>#REF!</f>
        <v>#REF!</v>
      </c>
      <c r="N134" s="63" t="e">
        <f>#REF!</f>
        <v>#REF!</v>
      </c>
      <c r="O134" s="155"/>
      <c r="P134" s="155"/>
      <c r="Q134" s="155"/>
      <c r="R134" s="155"/>
      <c r="S134" s="155"/>
      <c r="T134" s="53" t="e">
        <f>#REF!</f>
        <v>#REF!</v>
      </c>
      <c r="U134" s="19" t="e">
        <f>#REF!</f>
        <v>#REF!</v>
      </c>
      <c r="V134" s="19" t="e">
        <f>#REF!</f>
        <v>#REF!</v>
      </c>
      <c r="W134" s="28" t="e">
        <f>#REF!</f>
        <v>#REF!</v>
      </c>
      <c r="X134" s="155"/>
      <c r="Y134" s="65" t="e">
        <f>#REF!</f>
        <v>#REF!</v>
      </c>
      <c r="Z134" s="10"/>
      <c r="AA134" s="10"/>
      <c r="AB134" s="10"/>
      <c r="AC134" s="19" t="e">
        <f>#REF!</f>
        <v>#REF!</v>
      </c>
      <c r="AD134" s="19" t="e">
        <f>#REF!</f>
        <v>#REF!</v>
      </c>
      <c r="AE134" s="88" t="e">
        <f>#REF!</f>
        <v>#REF!</v>
      </c>
      <c r="AF134" s="88"/>
      <c r="AG134" s="19" t="e">
        <f>#REF!</f>
        <v>#REF!</v>
      </c>
      <c r="AH134" s="19" t="e">
        <f>#REF!</f>
        <v>#REF!</v>
      </c>
      <c r="AI134" s="53" t="e">
        <f>#REF!</f>
        <v>#REF!</v>
      </c>
      <c r="AJ134" s="53" t="e">
        <f>#REF!</f>
        <v>#REF!</v>
      </c>
      <c r="AK134" s="19" t="e">
        <f>#REF!</f>
        <v>#REF!</v>
      </c>
      <c r="AL134" s="19" t="e">
        <f>#REF!</f>
        <v>#REF!</v>
      </c>
      <c r="AM134" s="28" t="e">
        <f>#REF!</f>
        <v>#REF!</v>
      </c>
      <c r="AN134" s="65" t="e">
        <f>#REF!</f>
        <v>#REF!</v>
      </c>
      <c r="AO134" s="53"/>
      <c r="AP134" s="19" t="e">
        <f>#REF!</f>
        <v>#REF!</v>
      </c>
      <c r="AQ134" s="19"/>
      <c r="AR134" s="19" t="e">
        <f>#REF!</f>
        <v>#REF!</v>
      </c>
      <c r="AS134" s="19" t="e">
        <f>#REF!</f>
        <v>#REF!</v>
      </c>
      <c r="AT134" s="28" t="e">
        <f>#REF!</f>
        <v>#REF!</v>
      </c>
      <c r="AU134" s="53" t="e">
        <f>#REF!</f>
        <v>#REF!</v>
      </c>
      <c r="AV134" s="53"/>
      <c r="AW134" s="19" t="e">
        <f>#REF!</f>
        <v>#REF!</v>
      </c>
      <c r="AX134" s="19" t="e">
        <f>#REF!</f>
        <v>#REF!</v>
      </c>
      <c r="AY134" s="19" t="e">
        <f>#REF!</f>
        <v>#REF!</v>
      </c>
      <c r="AZ134" s="28" t="e">
        <f>#REF!</f>
        <v>#REF!</v>
      </c>
      <c r="BA134" s="53" t="e">
        <f>#REF!</f>
        <v>#REF!</v>
      </c>
      <c r="BB134" s="53" t="e">
        <f>#REF!</f>
        <v>#REF!</v>
      </c>
      <c r="BC134" s="53" t="e">
        <f>#REF!</f>
        <v>#REF!</v>
      </c>
      <c r="BD134" s="53" t="e">
        <f>#REF!</f>
        <v>#REF!</v>
      </c>
      <c r="BE134" s="53" t="e">
        <f>#REF!</f>
        <v>#REF!</v>
      </c>
      <c r="BF134" s="53" t="e">
        <f>#REF!</f>
        <v>#REF!</v>
      </c>
      <c r="BG134" s="53" t="e">
        <f>#REF!</f>
        <v>#REF!</v>
      </c>
      <c r="BH134" s="53" t="e">
        <f>#REF!</f>
        <v>#REF!</v>
      </c>
      <c r="BI134" s="53" t="e">
        <f>#REF!</f>
        <v>#REF!</v>
      </c>
      <c r="BJ134" s="53" t="e">
        <f>#REF!</f>
        <v>#REF!</v>
      </c>
      <c r="BK134" s="21"/>
    </row>
    <row r="135" spans="1:63" hidden="1" x14ac:dyDescent="0.25">
      <c r="A135" s="12" t="s">
        <v>9</v>
      </c>
      <c r="B135" s="69" t="e">
        <f>B34+B101+#REF!</f>
        <v>#REF!</v>
      </c>
      <c r="C135" s="78" t="e">
        <f t="shared" si="162"/>
        <v>#REF!</v>
      </c>
      <c r="D135" s="78" t="e">
        <f>D34+D101+#REF!</f>
        <v>#REF!</v>
      </c>
      <c r="E135" s="67" t="e">
        <f>#REF!</f>
        <v>#REF!</v>
      </c>
      <c r="F135" s="14" t="e">
        <f>#REF!</f>
        <v>#REF!</v>
      </c>
      <c r="G135" s="42" t="e">
        <f>#REF!</f>
        <v>#REF!</v>
      </c>
      <c r="H135" s="14" t="e">
        <f>#REF!</f>
        <v>#REF!</v>
      </c>
      <c r="I135" s="84" t="e">
        <f>#REF!</f>
        <v>#REF!</v>
      </c>
      <c r="J135" s="76" t="e">
        <f>#REF!</f>
        <v>#REF!</v>
      </c>
      <c r="K135" s="42" t="e">
        <f>#REF!</f>
        <v>#REF!</v>
      </c>
      <c r="L135" s="42" t="e">
        <f>#REF!</f>
        <v>#REF!</v>
      </c>
      <c r="M135" s="14" t="e">
        <f>#REF!</f>
        <v>#REF!</v>
      </c>
      <c r="N135" s="73" t="e">
        <f>#REF!</f>
        <v>#REF!</v>
      </c>
      <c r="O135" s="156"/>
      <c r="P135" s="156"/>
      <c r="Q135" s="156"/>
      <c r="R135" s="156"/>
      <c r="S135" s="156"/>
      <c r="T135" s="75" t="e">
        <f>#REF!</f>
        <v>#REF!</v>
      </c>
      <c r="U135" s="42" t="e">
        <f>#REF!</f>
        <v>#REF!</v>
      </c>
      <c r="V135" s="42" t="e">
        <f>#REF!</f>
        <v>#REF!</v>
      </c>
      <c r="W135" s="44" t="e">
        <f>#REF!</f>
        <v>#REF!</v>
      </c>
      <c r="X135" s="156"/>
      <c r="Y135" s="76" t="e">
        <f>#REF!</f>
        <v>#REF!</v>
      </c>
      <c r="Z135" s="43"/>
      <c r="AA135" s="43"/>
      <c r="AB135" s="43"/>
      <c r="AC135" s="42" t="e">
        <f>#REF!</f>
        <v>#REF!</v>
      </c>
      <c r="AD135" s="42" t="e">
        <f>#REF!</f>
        <v>#REF!</v>
      </c>
      <c r="AE135" s="89" t="e">
        <f>#REF!</f>
        <v>#REF!</v>
      </c>
      <c r="AF135" s="89"/>
      <c r="AG135" s="42" t="e">
        <f>#REF!</f>
        <v>#REF!</v>
      </c>
      <c r="AH135" s="42" t="e">
        <f>#REF!</f>
        <v>#REF!</v>
      </c>
      <c r="AI135" s="53" t="e">
        <f>#REF!</f>
        <v>#REF!</v>
      </c>
      <c r="AJ135" s="75" t="e">
        <f>#REF!</f>
        <v>#REF!</v>
      </c>
      <c r="AK135" s="42" t="e">
        <f>#REF!</f>
        <v>#REF!</v>
      </c>
      <c r="AL135" s="42" t="e">
        <f>#REF!</f>
        <v>#REF!</v>
      </c>
      <c r="AM135" s="44" t="e">
        <f>#REF!</f>
        <v>#REF!</v>
      </c>
      <c r="AN135" s="76" t="e">
        <f>#REF!</f>
        <v>#REF!</v>
      </c>
      <c r="AO135" s="75"/>
      <c r="AP135" s="42" t="e">
        <f>#REF!</f>
        <v>#REF!</v>
      </c>
      <c r="AQ135" s="42"/>
      <c r="AR135" s="42" t="e">
        <f>#REF!</f>
        <v>#REF!</v>
      </c>
      <c r="AS135" s="42" t="e">
        <f>#REF!</f>
        <v>#REF!</v>
      </c>
      <c r="AT135" s="44" t="e">
        <f>#REF!</f>
        <v>#REF!</v>
      </c>
      <c r="AU135" s="75" t="e">
        <f>#REF!</f>
        <v>#REF!</v>
      </c>
      <c r="AV135" s="75"/>
      <c r="AW135" s="42" t="e">
        <f>#REF!</f>
        <v>#REF!</v>
      </c>
      <c r="AX135" s="42" t="e">
        <f>#REF!</f>
        <v>#REF!</v>
      </c>
      <c r="AY135" s="42" t="e">
        <f>#REF!</f>
        <v>#REF!</v>
      </c>
      <c r="AZ135" s="44" t="e">
        <f>#REF!</f>
        <v>#REF!</v>
      </c>
      <c r="BA135" s="53" t="e">
        <f>#REF!</f>
        <v>#REF!</v>
      </c>
      <c r="BB135" s="53" t="e">
        <f>#REF!</f>
        <v>#REF!</v>
      </c>
      <c r="BC135" s="53" t="e">
        <f>#REF!</f>
        <v>#REF!</v>
      </c>
      <c r="BD135" s="53" t="e">
        <f>#REF!</f>
        <v>#REF!</v>
      </c>
      <c r="BE135" s="53" t="e">
        <f>#REF!</f>
        <v>#REF!</v>
      </c>
      <c r="BF135" s="53" t="e">
        <f>#REF!</f>
        <v>#REF!</v>
      </c>
      <c r="BG135" s="53" t="e">
        <f>#REF!</f>
        <v>#REF!</v>
      </c>
      <c r="BH135" s="53" t="e">
        <f>#REF!</f>
        <v>#REF!</v>
      </c>
      <c r="BI135" s="53" t="e">
        <f>#REF!</f>
        <v>#REF!</v>
      </c>
      <c r="BJ135" s="53" t="e">
        <f>#REF!</f>
        <v>#REF!</v>
      </c>
      <c r="BK135" s="21"/>
    </row>
    <row r="136" spans="1:63" ht="15.75" hidden="1" thickBot="1" x14ac:dyDescent="0.3">
      <c r="A136" s="66" t="s">
        <v>22</v>
      </c>
      <c r="B136" s="70" t="e">
        <f>B35+B102+#REF!</f>
        <v>#REF!</v>
      </c>
      <c r="C136" s="71"/>
      <c r="D136" s="71" t="e">
        <f>D117+D127+D128+D129+D130+D131+D134+D135</f>
        <v>#REF!</v>
      </c>
      <c r="E136" s="72"/>
      <c r="F136" s="16"/>
      <c r="G136" s="16"/>
      <c r="H136" s="16"/>
      <c r="I136" s="85"/>
      <c r="J136" s="15"/>
      <c r="K136" s="16"/>
      <c r="L136" s="16"/>
      <c r="M136" s="16"/>
      <c r="N136" s="74"/>
      <c r="O136" s="157"/>
      <c r="P136" s="157"/>
      <c r="Q136" s="157"/>
      <c r="R136" s="157"/>
      <c r="S136" s="157"/>
      <c r="T136" s="77"/>
      <c r="U136" s="17"/>
      <c r="V136" s="17"/>
      <c r="W136" s="46"/>
      <c r="X136" s="157"/>
      <c r="Y136" s="77" t="e">
        <f>Y117+Y127+Y128+Y129+Y130+Y131+Y134+Y135</f>
        <v>#REF!</v>
      </c>
      <c r="Z136" s="45"/>
      <c r="AA136" s="45"/>
      <c r="AB136" s="45"/>
      <c r="AC136" s="17"/>
      <c r="AD136" s="17"/>
      <c r="AE136" s="46"/>
      <c r="AF136" s="92"/>
      <c r="AG136" s="71"/>
      <c r="AH136" s="71"/>
      <c r="AI136" s="71" t="e">
        <f>AI117+AI127+AI128+AI129+AI130+AI131+AI134+AI135</f>
        <v>#REF!</v>
      </c>
      <c r="AJ136" s="77"/>
      <c r="AK136" s="17"/>
      <c r="AL136" s="17"/>
      <c r="AM136" s="46"/>
      <c r="AN136" s="77"/>
      <c r="AO136" s="68"/>
      <c r="AP136" s="17"/>
      <c r="AQ136" s="17"/>
      <c r="AR136" s="17"/>
      <c r="AS136" s="17"/>
      <c r="AT136" s="46"/>
      <c r="AU136" s="68"/>
      <c r="AV136" s="68"/>
      <c r="AW136" s="17"/>
      <c r="AX136" s="17"/>
      <c r="AY136" s="17"/>
      <c r="AZ136" s="46"/>
      <c r="BA136" s="77"/>
      <c r="BB136" s="17"/>
      <c r="BC136" s="17"/>
      <c r="BD136" s="17"/>
      <c r="BE136" s="46"/>
      <c r="BF136" s="68"/>
      <c r="BG136" s="17"/>
      <c r="BH136" s="17"/>
      <c r="BI136" s="17"/>
      <c r="BJ136" s="46"/>
      <c r="BK136" s="21"/>
    </row>
    <row r="137" spans="1:63" hidden="1" x14ac:dyDescent="0.25"/>
  </sheetData>
  <mergeCells count="265">
    <mergeCell ref="BF8:BJ10"/>
    <mergeCell ref="BA8:BE10"/>
    <mergeCell ref="BE11:BE15"/>
    <mergeCell ref="BH11:BH15"/>
    <mergeCell ref="BI11:BI15"/>
    <mergeCell ref="BB11:BB15"/>
    <mergeCell ref="BJ11:BJ15"/>
    <mergeCell ref="BG11:BG15"/>
    <mergeCell ref="BD11:BD15"/>
    <mergeCell ref="BF11:BF15"/>
    <mergeCell ref="BC11:BC15"/>
    <mergeCell ref="BA11:BA15"/>
    <mergeCell ref="AJ8:AM10"/>
    <mergeCell ref="AL11:AL15"/>
    <mergeCell ref="AN8:AT10"/>
    <mergeCell ref="AU11:AU15"/>
    <mergeCell ref="AU8:AZ10"/>
    <mergeCell ref="AM11:AM15"/>
    <mergeCell ref="AJ11:AJ15"/>
    <mergeCell ref="AK11:AK15"/>
    <mergeCell ref="AT11:AT15"/>
    <mergeCell ref="AZ11:AZ15"/>
    <mergeCell ref="AW11:AW15"/>
    <mergeCell ref="AX11:AX15"/>
    <mergeCell ref="AY11:AY15"/>
    <mergeCell ref="A1:AC1"/>
    <mergeCell ref="A3:AC3"/>
    <mergeCell ref="A4:AC4"/>
    <mergeCell ref="A5:AC5"/>
    <mergeCell ref="F11:F15"/>
    <mergeCell ref="E11:E15"/>
    <mergeCell ref="T8:X10"/>
    <mergeCell ref="Y8:AI10"/>
    <mergeCell ref="X11:X15"/>
    <mergeCell ref="V11:V15"/>
    <mergeCell ref="A6:AC6"/>
    <mergeCell ref="B8:B15"/>
    <mergeCell ref="C8:C15"/>
    <mergeCell ref="A8:A15"/>
    <mergeCell ref="S11:S15"/>
    <mergeCell ref="R11:R15"/>
    <mergeCell ref="E8:I10"/>
    <mergeCell ref="O8:S10"/>
    <mergeCell ref="W11:W15"/>
    <mergeCell ref="U11:U15"/>
    <mergeCell ref="D8:D15"/>
    <mergeCell ref="J8:N10"/>
    <mergeCell ref="K11:K15"/>
    <mergeCell ref="I11:I15"/>
    <mergeCell ref="M43:M47"/>
    <mergeCell ref="Q43:Q47"/>
    <mergeCell ref="J43:J47"/>
    <mergeCell ref="L43:L47"/>
    <mergeCell ref="K43:K47"/>
    <mergeCell ref="V43:V47"/>
    <mergeCell ref="AB11:AB15"/>
    <mergeCell ref="G11:G15"/>
    <mergeCell ref="Q11:Q15"/>
    <mergeCell ref="N11:N15"/>
    <mergeCell ref="M11:M15"/>
    <mergeCell ref="P11:P15"/>
    <mergeCell ref="N43:N47"/>
    <mergeCell ref="I38:P39"/>
    <mergeCell ref="J40:N42"/>
    <mergeCell ref="E40:I42"/>
    <mergeCell ref="I43:I47"/>
    <mergeCell ref="AI11:AI15"/>
    <mergeCell ref="AC11:AC15"/>
    <mergeCell ref="Y11:Y15"/>
    <mergeCell ref="AH11:AH15"/>
    <mergeCell ref="H11:H15"/>
    <mergeCell ref="AD11:AD15"/>
    <mergeCell ref="T11:T15"/>
    <mergeCell ref="AG11:AG15"/>
    <mergeCell ref="AE11:AE15"/>
    <mergeCell ref="AF11:AF15"/>
    <mergeCell ref="J11:J15"/>
    <mergeCell ref="L11:L15"/>
    <mergeCell ref="O11:O15"/>
    <mergeCell ref="AK78:AK82"/>
    <mergeCell ref="AN78:AN82"/>
    <mergeCell ref="AJ78:AJ82"/>
    <mergeCell ref="AL78:AL82"/>
    <mergeCell ref="AE78:AE82"/>
    <mergeCell ref="AN75:AT77"/>
    <mergeCell ref="AM78:AM82"/>
    <mergeCell ref="AP78:AP82"/>
    <mergeCell ref="T40:X42"/>
    <mergeCell ref="AD43:AD47"/>
    <mergeCell ref="U43:U47"/>
    <mergeCell ref="T43:T47"/>
    <mergeCell ref="Y43:Y47"/>
    <mergeCell ref="W43:W47"/>
    <mergeCell ref="X43:X47"/>
    <mergeCell ref="AJ75:AM77"/>
    <mergeCell ref="BF40:BJ42"/>
    <mergeCell ref="BB43:BB47"/>
    <mergeCell ref="BJ43:BJ47"/>
    <mergeCell ref="BH43:BH47"/>
    <mergeCell ref="BG43:BG47"/>
    <mergeCell ref="AR43:AR47"/>
    <mergeCell ref="AN40:AT42"/>
    <mergeCell ref="AF43:AF47"/>
    <mergeCell ref="AE43:AE47"/>
    <mergeCell ref="Y40:AI42"/>
    <mergeCell ref="AB43:AB47"/>
    <mergeCell ref="BI43:BI47"/>
    <mergeCell ref="BE43:BE47"/>
    <mergeCell ref="BF43:BF47"/>
    <mergeCell ref="BC43:BC47"/>
    <mergeCell ref="AJ40:AM42"/>
    <mergeCell ref="AK43:AK47"/>
    <mergeCell ref="AM43:AM47"/>
    <mergeCell ref="AL43:AL47"/>
    <mergeCell ref="AI43:AI47"/>
    <mergeCell ref="AH43:AH47"/>
    <mergeCell ref="AG43:AG47"/>
    <mergeCell ref="AJ43:AJ47"/>
    <mergeCell ref="AC43:AC47"/>
    <mergeCell ref="BF75:BJ77"/>
    <mergeCell ref="BA75:BE77"/>
    <mergeCell ref="AN11:AN15"/>
    <mergeCell ref="AS112:AS116"/>
    <mergeCell ref="AR112:AR116"/>
    <mergeCell ref="AP11:AP15"/>
    <mergeCell ref="AS11:AS15"/>
    <mergeCell ref="AR11:AR15"/>
    <mergeCell ref="BF78:BF82"/>
    <mergeCell ref="AT78:AT82"/>
    <mergeCell ref="BD78:BD82"/>
    <mergeCell ref="AX78:AX82"/>
    <mergeCell ref="BE78:BE82"/>
    <mergeCell ref="BB78:BB82"/>
    <mergeCell ref="AU109:AZ111"/>
    <mergeCell ref="AY78:AY82"/>
    <mergeCell ref="AU78:AU82"/>
    <mergeCell ref="BA40:BE42"/>
    <mergeCell ref="BD43:BD47"/>
    <mergeCell ref="BA43:BA47"/>
    <mergeCell ref="AY43:AY47"/>
    <mergeCell ref="AZ43:AZ47"/>
    <mergeCell ref="AU40:AZ42"/>
    <mergeCell ref="AX43:AX47"/>
    <mergeCell ref="B40:B47"/>
    <mergeCell ref="D40:D47"/>
    <mergeCell ref="O43:O47"/>
    <mergeCell ref="O40:S42"/>
    <mergeCell ref="S43:S47"/>
    <mergeCell ref="F43:F47"/>
    <mergeCell ref="G43:G47"/>
    <mergeCell ref="AX112:AX116"/>
    <mergeCell ref="AY112:AY116"/>
    <mergeCell ref="AN43:AN47"/>
    <mergeCell ref="AW43:AW47"/>
    <mergeCell ref="AU43:AU47"/>
    <mergeCell ref="AP43:AP47"/>
    <mergeCell ref="AW112:AW116"/>
    <mergeCell ref="AP112:AP116"/>
    <mergeCell ref="AR78:AR82"/>
    <mergeCell ref="AU75:AZ77"/>
    <mergeCell ref="AN109:AT111"/>
    <mergeCell ref="AW78:AW82"/>
    <mergeCell ref="AS78:AS82"/>
    <mergeCell ref="AT112:AT116"/>
    <mergeCell ref="AN112:AN116"/>
    <mergeCell ref="AT43:AT47"/>
    <mergeCell ref="AS43:AS47"/>
    <mergeCell ref="C75:C82"/>
    <mergeCell ref="P78:P82"/>
    <mergeCell ref="R43:R47"/>
    <mergeCell ref="E43:E47"/>
    <mergeCell ref="K78:K82"/>
    <mergeCell ref="D75:D82"/>
    <mergeCell ref="A74:AC74"/>
    <mergeCell ref="E75:I77"/>
    <mergeCell ref="J75:N77"/>
    <mergeCell ref="A75:A82"/>
    <mergeCell ref="L78:L82"/>
    <mergeCell ref="R78:R82"/>
    <mergeCell ref="AC78:AC82"/>
    <mergeCell ref="Q78:Q82"/>
    <mergeCell ref="T78:T82"/>
    <mergeCell ref="U78:U82"/>
    <mergeCell ref="Y78:Y82"/>
    <mergeCell ref="O75:S77"/>
    <mergeCell ref="T75:X77"/>
    <mergeCell ref="E78:E82"/>
    <mergeCell ref="A40:A47"/>
    <mergeCell ref="P43:P47"/>
    <mergeCell ref="H43:H47"/>
    <mergeCell ref="C40:C47"/>
    <mergeCell ref="B109:B116"/>
    <mergeCell ref="H112:H116"/>
    <mergeCell ref="C109:C116"/>
    <mergeCell ref="F112:F116"/>
    <mergeCell ref="G112:G116"/>
    <mergeCell ref="A108:AC108"/>
    <mergeCell ref="S78:S82"/>
    <mergeCell ref="A109:A116"/>
    <mergeCell ref="Y112:Y116"/>
    <mergeCell ref="X78:X82"/>
    <mergeCell ref="V78:V82"/>
    <mergeCell ref="W78:W82"/>
    <mergeCell ref="I112:I116"/>
    <mergeCell ref="F78:F82"/>
    <mergeCell ref="M78:M82"/>
    <mergeCell ref="N78:N82"/>
    <mergeCell ref="G78:G82"/>
    <mergeCell ref="J78:J82"/>
    <mergeCell ref="I78:I82"/>
    <mergeCell ref="H78:H82"/>
    <mergeCell ref="O78:O82"/>
    <mergeCell ref="B75:B82"/>
    <mergeCell ref="Y75:AI77"/>
    <mergeCell ref="U112:U116"/>
    <mergeCell ref="D109:D116"/>
    <mergeCell ref="T109:W111"/>
    <mergeCell ref="T112:T116"/>
    <mergeCell ref="E109:I111"/>
    <mergeCell ref="E112:E116"/>
    <mergeCell ref="K112:K116"/>
    <mergeCell ref="J112:J116"/>
    <mergeCell ref="J109:N111"/>
    <mergeCell ref="L112:L116"/>
    <mergeCell ref="M112:M116"/>
    <mergeCell ref="W112:W116"/>
    <mergeCell ref="V112:V116"/>
    <mergeCell ref="N112:N116"/>
    <mergeCell ref="BA78:BA82"/>
    <mergeCell ref="AC112:AC116"/>
    <mergeCell ref="AE112:AE116"/>
    <mergeCell ref="BA109:BE111"/>
    <mergeCell ref="BA112:BA116"/>
    <mergeCell ref="BC78:BC82"/>
    <mergeCell ref="AH112:AH116"/>
    <mergeCell ref="Y109:AI111"/>
    <mergeCell ref="BC112:BC116"/>
    <mergeCell ref="AI112:AI116"/>
    <mergeCell ref="AD112:AD116"/>
    <mergeCell ref="AH78:AH82"/>
    <mergeCell ref="AD78:AD82"/>
    <mergeCell ref="AG78:AG82"/>
    <mergeCell ref="AG112:AG116"/>
    <mergeCell ref="AJ112:AJ116"/>
    <mergeCell ref="AK112:AK116"/>
    <mergeCell ref="AU112:AU116"/>
    <mergeCell ref="AI78:AI82"/>
    <mergeCell ref="AJ109:AM111"/>
    <mergeCell ref="AL112:AL116"/>
    <mergeCell ref="AM112:AM116"/>
    <mergeCell ref="AZ112:AZ116"/>
    <mergeCell ref="AZ78:AZ82"/>
    <mergeCell ref="BJ78:BJ82"/>
    <mergeCell ref="BF112:BF116"/>
    <mergeCell ref="BE112:BE116"/>
    <mergeCell ref="BB112:BB116"/>
    <mergeCell ref="BD112:BD116"/>
    <mergeCell ref="BI78:BI82"/>
    <mergeCell ref="BG78:BG82"/>
    <mergeCell ref="BJ112:BJ116"/>
    <mergeCell ref="BI112:BI116"/>
    <mergeCell ref="BF109:BJ111"/>
    <mergeCell ref="BH112:BH116"/>
    <mergeCell ref="BG112:BG116"/>
    <mergeCell ref="BH78:BH82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37" fitToWidth="2" orientation="landscape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129"/>
  <sheetViews>
    <sheetView topLeftCell="A89" zoomScale="90" zoomScaleNormal="90" workbookViewId="0">
      <selection activeCell="A52" sqref="A52:IV52"/>
    </sheetView>
  </sheetViews>
  <sheetFormatPr defaultRowHeight="15" x14ac:dyDescent="0.25"/>
  <cols>
    <col min="1" max="1" width="34.28515625" customWidth="1"/>
    <col min="2" max="2" width="12.7109375" customWidth="1"/>
    <col min="3" max="3" width="12.85546875" customWidth="1"/>
    <col min="4" max="4" width="14" customWidth="1"/>
    <col min="5" max="5" width="10.85546875" customWidth="1"/>
    <col min="6" max="6" width="9.7109375" customWidth="1"/>
    <col min="10" max="10" width="10.5703125" customWidth="1"/>
    <col min="11" max="11" width="9.7109375" customWidth="1"/>
    <col min="12" max="12" width="10.140625" customWidth="1"/>
    <col min="13" max="13" width="10.5703125" customWidth="1"/>
    <col min="14" max="14" width="11.5703125" customWidth="1"/>
    <col min="15" max="15" width="11.42578125" hidden="1" customWidth="1"/>
    <col min="16" max="16" width="11.7109375" hidden="1" customWidth="1"/>
    <col min="17" max="17" width="9.140625" hidden="1" customWidth="1"/>
    <col min="18" max="18" width="10.85546875" hidden="1" customWidth="1"/>
    <col min="19" max="19" width="11.42578125" customWidth="1"/>
    <col min="20" max="20" width="12.5703125" customWidth="1"/>
    <col min="21" max="23" width="11.42578125" customWidth="1"/>
    <col min="24" max="24" width="13.85546875" hidden="1" customWidth="1"/>
    <col min="25" max="27" width="9.140625" hidden="1" customWidth="1"/>
    <col min="28" max="28" width="0" hidden="1" customWidth="1"/>
  </cols>
  <sheetData>
    <row r="1" spans="1:27" ht="15.75" x14ac:dyDescent="0.25">
      <c r="A1" s="585"/>
      <c r="B1" s="585"/>
      <c r="C1" s="585"/>
      <c r="D1" s="585"/>
      <c r="E1" s="585"/>
      <c r="F1" s="585"/>
      <c r="G1" s="585"/>
      <c r="H1" s="585"/>
      <c r="I1" s="585"/>
      <c r="J1" s="585"/>
      <c r="K1" s="585"/>
      <c r="L1" s="585"/>
      <c r="M1" s="585"/>
      <c r="N1" s="585"/>
      <c r="O1" s="585"/>
      <c r="P1" s="585"/>
      <c r="Q1" s="585"/>
      <c r="R1" s="585"/>
      <c r="T1" s="246"/>
      <c r="U1" s="247"/>
      <c r="V1" s="247" t="s">
        <v>93</v>
      </c>
    </row>
    <row r="2" spans="1:27" ht="15.75" x14ac:dyDescent="0.25">
      <c r="A2" s="312"/>
      <c r="B2" s="312"/>
      <c r="C2" s="312"/>
      <c r="D2" s="312"/>
      <c r="E2" s="312"/>
      <c r="F2" s="312"/>
      <c r="G2" s="312"/>
      <c r="H2" s="312"/>
      <c r="I2" s="312"/>
      <c r="J2" s="312"/>
      <c r="K2" s="312"/>
      <c r="L2" s="312"/>
      <c r="M2" s="312"/>
      <c r="N2" s="312"/>
      <c r="O2" s="312"/>
      <c r="P2" s="312"/>
      <c r="Q2" s="312"/>
      <c r="R2" s="312"/>
      <c r="T2" s="246"/>
      <c r="U2" s="247"/>
      <c r="V2" s="247" t="s">
        <v>94</v>
      </c>
    </row>
    <row r="3" spans="1:27" ht="15.75" x14ac:dyDescent="0.25">
      <c r="A3" s="312"/>
      <c r="B3" s="312"/>
      <c r="C3" s="312"/>
      <c r="D3" s="312"/>
      <c r="E3" s="312"/>
      <c r="F3" s="312"/>
      <c r="G3" s="312"/>
      <c r="H3" s="312"/>
      <c r="I3" s="312"/>
      <c r="J3" s="312"/>
      <c r="K3" s="312"/>
      <c r="L3" s="312"/>
      <c r="M3" s="312"/>
      <c r="N3" s="312"/>
      <c r="O3" s="312"/>
      <c r="P3" s="312"/>
      <c r="Q3" s="312"/>
      <c r="R3" s="312"/>
      <c r="T3" s="246"/>
      <c r="U3" s="247"/>
      <c r="V3" s="248" t="s">
        <v>95</v>
      </c>
    </row>
    <row r="4" spans="1:27" ht="15.75" x14ac:dyDescent="0.25">
      <c r="A4" s="312"/>
      <c r="B4" s="312"/>
      <c r="C4" s="312"/>
      <c r="D4" s="312"/>
      <c r="E4" s="312"/>
      <c r="F4" s="312"/>
      <c r="G4" s="312"/>
      <c r="H4" s="312"/>
      <c r="I4" s="312"/>
      <c r="J4" s="312"/>
      <c r="K4" s="312"/>
      <c r="L4" s="312"/>
      <c r="M4" s="312"/>
      <c r="N4" s="312"/>
      <c r="O4" s="312"/>
      <c r="P4" s="312"/>
      <c r="Q4" s="312"/>
      <c r="R4" s="312"/>
      <c r="T4" s="246"/>
      <c r="U4" s="247"/>
      <c r="V4" s="247" t="s">
        <v>96</v>
      </c>
    </row>
    <row r="5" spans="1:27" ht="15.75" x14ac:dyDescent="0.25">
      <c r="A5" s="312"/>
      <c r="B5" s="312"/>
      <c r="C5" s="312"/>
      <c r="D5" s="312"/>
      <c r="E5" s="312"/>
      <c r="F5" s="312"/>
      <c r="G5" s="312"/>
      <c r="H5" s="312"/>
      <c r="I5" s="312"/>
      <c r="J5" s="312"/>
      <c r="K5" s="312"/>
      <c r="L5" s="312"/>
      <c r="M5" s="312"/>
      <c r="N5" s="312"/>
      <c r="O5" s="312"/>
      <c r="P5" s="312"/>
      <c r="Q5" s="312"/>
      <c r="R5" s="312"/>
      <c r="T5" s="246"/>
      <c r="U5" s="247"/>
      <c r="V5" s="247"/>
    </row>
    <row r="6" spans="1:27" ht="16.5" thickBot="1" x14ac:dyDescent="0.3">
      <c r="A6" s="312"/>
      <c r="B6" s="312"/>
      <c r="C6" s="312"/>
      <c r="D6" s="312"/>
      <c r="E6" s="312"/>
      <c r="F6" s="312"/>
      <c r="G6" s="312"/>
      <c r="H6" s="312"/>
      <c r="I6" s="312"/>
      <c r="J6" s="312"/>
      <c r="K6" s="312"/>
      <c r="L6" s="312"/>
      <c r="M6" s="312"/>
      <c r="N6" s="312"/>
      <c r="O6" s="312"/>
      <c r="P6" s="312"/>
      <c r="Q6" s="312"/>
      <c r="R6" s="312"/>
      <c r="T6" s="246"/>
      <c r="U6" s="247"/>
      <c r="V6" s="247" t="s">
        <v>119</v>
      </c>
    </row>
    <row r="7" spans="1:27" x14ac:dyDescent="0.25">
      <c r="A7" s="93"/>
      <c r="B7" s="93"/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 t="s">
        <v>23</v>
      </c>
      <c r="R7" s="93"/>
      <c r="X7" s="22" t="s">
        <v>30</v>
      </c>
      <c r="Y7" s="23">
        <v>247</v>
      </c>
      <c r="AA7">
        <f>Y7-15</f>
        <v>232</v>
      </c>
    </row>
    <row r="8" spans="1:27" ht="30" customHeight="1" x14ac:dyDescent="0.25">
      <c r="A8" s="585" t="s">
        <v>138</v>
      </c>
      <c r="B8" s="585"/>
      <c r="C8" s="585"/>
      <c r="D8" s="585"/>
      <c r="E8" s="585"/>
      <c r="F8" s="585"/>
      <c r="G8" s="585"/>
      <c r="H8" s="585"/>
      <c r="I8" s="585"/>
      <c r="J8" s="585"/>
      <c r="K8" s="585"/>
      <c r="L8" s="585"/>
      <c r="M8" s="585"/>
      <c r="N8" s="585"/>
      <c r="O8" s="585"/>
      <c r="P8" s="585"/>
      <c r="Q8" s="585"/>
      <c r="R8" s="585"/>
      <c r="S8" s="585"/>
      <c r="T8" s="585"/>
      <c r="U8" s="585"/>
      <c r="V8" s="585"/>
      <c r="X8" s="24" t="s">
        <v>31</v>
      </c>
      <c r="Y8" s="7">
        <v>42</v>
      </c>
    </row>
    <row r="9" spans="1:27" ht="32.25" customHeight="1" x14ac:dyDescent="0.25">
      <c r="A9" s="585" t="s">
        <v>144</v>
      </c>
      <c r="B9" s="585"/>
      <c r="C9" s="585"/>
      <c r="D9" s="585"/>
      <c r="E9" s="585"/>
      <c r="F9" s="585"/>
      <c r="G9" s="585"/>
      <c r="H9" s="585"/>
      <c r="I9" s="585"/>
      <c r="J9" s="585"/>
      <c r="K9" s="585"/>
      <c r="L9" s="585"/>
      <c r="M9" s="585"/>
      <c r="N9" s="585"/>
      <c r="O9" s="585"/>
      <c r="P9" s="585"/>
      <c r="Q9" s="585"/>
      <c r="R9" s="585"/>
      <c r="S9" s="585"/>
      <c r="T9" s="585"/>
      <c r="U9" s="585"/>
      <c r="V9" s="585"/>
      <c r="X9" s="24" t="s">
        <v>32</v>
      </c>
      <c r="Y9" s="7">
        <v>12</v>
      </c>
    </row>
    <row r="10" spans="1:27" ht="23.25" hidden="1" customHeight="1" x14ac:dyDescent="0.25">
      <c r="A10" s="585"/>
      <c r="B10" s="585"/>
      <c r="C10" s="585"/>
      <c r="D10" s="585"/>
      <c r="E10" s="585"/>
      <c r="F10" s="585"/>
      <c r="G10" s="585"/>
      <c r="H10" s="585"/>
      <c r="I10" s="585"/>
      <c r="J10" s="585"/>
      <c r="K10" s="585"/>
      <c r="L10" s="585"/>
      <c r="M10" s="585"/>
      <c r="N10" s="585"/>
      <c r="O10" s="585"/>
      <c r="P10" s="585"/>
      <c r="Q10" s="585"/>
      <c r="R10" s="585"/>
      <c r="X10" s="24" t="s">
        <v>33</v>
      </c>
      <c r="Y10" s="25">
        <v>0.5</v>
      </c>
    </row>
    <row r="11" spans="1:27" ht="71.25" customHeight="1" thickBot="1" x14ac:dyDescent="0.3">
      <c r="A11" s="586" t="s">
        <v>114</v>
      </c>
      <c r="B11" s="586"/>
      <c r="C11" s="586"/>
      <c r="D11" s="586"/>
      <c r="E11" s="586"/>
      <c r="F11" s="586"/>
      <c r="G11" s="586"/>
      <c r="H11" s="586"/>
      <c r="I11" s="586"/>
      <c r="J11" s="586"/>
      <c r="K11" s="586"/>
      <c r="L11" s="586"/>
      <c r="M11" s="586"/>
      <c r="N11" s="586"/>
      <c r="O11" s="586"/>
      <c r="P11" s="586"/>
      <c r="Q11" s="586"/>
      <c r="R11" s="586"/>
      <c r="S11" s="586"/>
      <c r="T11" s="586"/>
      <c r="U11" s="586"/>
      <c r="V11" s="586"/>
      <c r="X11" s="24" t="s">
        <v>34</v>
      </c>
      <c r="Y11" s="7">
        <v>6.6</v>
      </c>
    </row>
    <row r="12" spans="1:27" ht="23.25" hidden="1" customHeight="1" thickBot="1" x14ac:dyDescent="0.3">
      <c r="X12" s="24" t="s">
        <v>35</v>
      </c>
      <c r="Y12" s="7">
        <v>60</v>
      </c>
    </row>
    <row r="13" spans="1:27" s="33" customFormat="1" ht="60.75" customHeight="1" x14ac:dyDescent="0.25">
      <c r="A13" s="554" t="s">
        <v>53</v>
      </c>
      <c r="B13" s="527" t="s">
        <v>10</v>
      </c>
      <c r="C13" s="527" t="s">
        <v>54</v>
      </c>
      <c r="D13" s="527" t="s">
        <v>55</v>
      </c>
      <c r="E13" s="530" t="s">
        <v>57</v>
      </c>
      <c r="F13" s="531"/>
      <c r="G13" s="531"/>
      <c r="H13" s="531"/>
      <c r="I13" s="532"/>
      <c r="J13" s="530" t="s">
        <v>77</v>
      </c>
      <c r="K13" s="531"/>
      <c r="L13" s="531"/>
      <c r="M13" s="531"/>
      <c r="N13" s="532"/>
      <c r="O13" s="580" t="s">
        <v>136</v>
      </c>
      <c r="P13" s="658"/>
      <c r="Q13" s="658"/>
      <c r="R13" s="577"/>
      <c r="S13" s="542" t="s">
        <v>60</v>
      </c>
      <c r="T13" s="543"/>
      <c r="U13" s="543"/>
      <c r="V13" s="544"/>
      <c r="W13" s="32"/>
      <c r="X13" s="308" t="s">
        <v>36</v>
      </c>
      <c r="Y13" s="309">
        <v>0.92300000000000004</v>
      </c>
    </row>
    <row r="14" spans="1:27" s="33" customFormat="1" ht="30" x14ac:dyDescent="0.25">
      <c r="A14" s="555"/>
      <c r="B14" s="528"/>
      <c r="C14" s="528"/>
      <c r="D14" s="528"/>
      <c r="E14" s="533"/>
      <c r="F14" s="534"/>
      <c r="G14" s="534"/>
      <c r="H14" s="534"/>
      <c r="I14" s="535"/>
      <c r="J14" s="533"/>
      <c r="K14" s="534"/>
      <c r="L14" s="534"/>
      <c r="M14" s="534"/>
      <c r="N14" s="535"/>
      <c r="O14" s="581"/>
      <c r="P14" s="659"/>
      <c r="Q14" s="659"/>
      <c r="R14" s="578"/>
      <c r="S14" s="545"/>
      <c r="T14" s="546"/>
      <c r="U14" s="546"/>
      <c r="V14" s="547"/>
      <c r="W14" s="32"/>
      <c r="X14" s="311" t="s">
        <v>134</v>
      </c>
      <c r="Y14" s="310">
        <v>120</v>
      </c>
    </row>
    <row r="15" spans="1:27" s="33" customFormat="1" ht="15.75" thickBot="1" x14ac:dyDescent="0.3">
      <c r="A15" s="555"/>
      <c r="B15" s="528"/>
      <c r="C15" s="528"/>
      <c r="D15" s="528"/>
      <c r="E15" s="536"/>
      <c r="F15" s="537"/>
      <c r="G15" s="537"/>
      <c r="H15" s="537"/>
      <c r="I15" s="538"/>
      <c r="J15" s="536"/>
      <c r="K15" s="537"/>
      <c r="L15" s="537"/>
      <c r="M15" s="537"/>
      <c r="N15" s="538"/>
      <c r="O15" s="581"/>
      <c r="P15" s="659"/>
      <c r="Q15" s="659"/>
      <c r="R15" s="578"/>
      <c r="S15" s="548"/>
      <c r="T15" s="549"/>
      <c r="U15" s="549"/>
      <c r="V15" s="550"/>
      <c r="W15" s="32"/>
    </row>
    <row r="16" spans="1:27" s="33" customFormat="1" ht="15" customHeight="1" x14ac:dyDescent="0.25">
      <c r="A16" s="555"/>
      <c r="B16" s="528"/>
      <c r="C16" s="528"/>
      <c r="D16" s="528"/>
      <c r="E16" s="554" t="s">
        <v>29</v>
      </c>
      <c r="F16" s="539" t="s">
        <v>43</v>
      </c>
      <c r="G16" s="539" t="s">
        <v>44</v>
      </c>
      <c r="H16" s="539" t="s">
        <v>45</v>
      </c>
      <c r="I16" s="539" t="s">
        <v>46</v>
      </c>
      <c r="J16" s="564" t="s">
        <v>40</v>
      </c>
      <c r="K16" s="567" t="s">
        <v>41</v>
      </c>
      <c r="L16" s="567" t="s">
        <v>61</v>
      </c>
      <c r="M16" s="570" t="s">
        <v>140</v>
      </c>
      <c r="N16" s="558" t="s">
        <v>72</v>
      </c>
      <c r="O16" s="581"/>
      <c r="P16" s="659"/>
      <c r="Q16" s="659"/>
      <c r="R16" s="578"/>
      <c r="S16" s="539" t="s">
        <v>40</v>
      </c>
      <c r="T16" s="539" t="s">
        <v>41</v>
      </c>
      <c r="U16" s="539" t="s">
        <v>61</v>
      </c>
      <c r="V16" s="551" t="s">
        <v>82</v>
      </c>
      <c r="W16" s="32"/>
    </row>
    <row r="17" spans="1:23" s="33" customFormat="1" x14ac:dyDescent="0.25">
      <c r="A17" s="555"/>
      <c r="B17" s="528"/>
      <c r="C17" s="528"/>
      <c r="D17" s="528"/>
      <c r="E17" s="555"/>
      <c r="F17" s="540"/>
      <c r="G17" s="540"/>
      <c r="H17" s="540"/>
      <c r="I17" s="540"/>
      <c r="J17" s="565"/>
      <c r="K17" s="568"/>
      <c r="L17" s="568"/>
      <c r="M17" s="571"/>
      <c r="N17" s="559"/>
      <c r="O17" s="581"/>
      <c r="P17" s="659"/>
      <c r="Q17" s="659"/>
      <c r="R17" s="578"/>
      <c r="S17" s="540"/>
      <c r="T17" s="540"/>
      <c r="U17" s="540"/>
      <c r="V17" s="552"/>
      <c r="W17" s="32"/>
    </row>
    <row r="18" spans="1:23" s="33" customFormat="1" x14ac:dyDescent="0.25">
      <c r="A18" s="555"/>
      <c r="B18" s="528"/>
      <c r="C18" s="528"/>
      <c r="D18" s="528"/>
      <c r="E18" s="555"/>
      <c r="F18" s="540"/>
      <c r="G18" s="540"/>
      <c r="H18" s="540"/>
      <c r="I18" s="540"/>
      <c r="J18" s="565"/>
      <c r="K18" s="568"/>
      <c r="L18" s="568"/>
      <c r="M18" s="571"/>
      <c r="N18" s="559"/>
      <c r="O18" s="581"/>
      <c r="P18" s="659"/>
      <c r="Q18" s="659"/>
      <c r="R18" s="578"/>
      <c r="S18" s="540"/>
      <c r="T18" s="540"/>
      <c r="U18" s="540"/>
      <c r="V18" s="552"/>
      <c r="W18" s="32"/>
    </row>
    <row r="19" spans="1:23" s="33" customFormat="1" x14ac:dyDescent="0.25">
      <c r="A19" s="555"/>
      <c r="B19" s="528"/>
      <c r="C19" s="528"/>
      <c r="D19" s="528"/>
      <c r="E19" s="555"/>
      <c r="F19" s="540"/>
      <c r="G19" s="540"/>
      <c r="H19" s="540"/>
      <c r="I19" s="540"/>
      <c r="J19" s="565"/>
      <c r="K19" s="568"/>
      <c r="L19" s="568"/>
      <c r="M19" s="571"/>
      <c r="N19" s="559"/>
      <c r="O19" s="581"/>
      <c r="P19" s="659"/>
      <c r="Q19" s="659"/>
      <c r="R19" s="578"/>
      <c r="S19" s="540"/>
      <c r="T19" s="540"/>
      <c r="U19" s="540"/>
      <c r="V19" s="552"/>
      <c r="W19" s="32"/>
    </row>
    <row r="20" spans="1:23" s="33" customFormat="1" ht="87" customHeight="1" thickBot="1" x14ac:dyDescent="0.3">
      <c r="A20" s="555"/>
      <c r="B20" s="528"/>
      <c r="C20" s="528"/>
      <c r="D20" s="528"/>
      <c r="E20" s="555"/>
      <c r="F20" s="540"/>
      <c r="G20" s="540"/>
      <c r="H20" s="540"/>
      <c r="I20" s="540"/>
      <c r="J20" s="566"/>
      <c r="K20" s="569"/>
      <c r="L20" s="569"/>
      <c r="M20" s="573"/>
      <c r="N20" s="560"/>
      <c r="O20" s="581"/>
      <c r="P20" s="660"/>
      <c r="Q20" s="660"/>
      <c r="R20" s="579"/>
      <c r="S20" s="540"/>
      <c r="T20" s="540"/>
      <c r="U20" s="540"/>
      <c r="V20" s="552"/>
      <c r="W20" s="32"/>
    </row>
    <row r="21" spans="1:23" x14ac:dyDescent="0.25">
      <c r="A21" s="56" t="s">
        <v>137</v>
      </c>
      <c r="B21" s="160">
        <f>B22+B23+B24+B25+B26+B27+B28+B29+B31+B30</f>
        <v>14.25</v>
      </c>
      <c r="C21" s="105">
        <f>(Y7-(Y8-Y9)*Y10)*Y11*Y12*Y13-Y14</f>
        <v>84677.855999999985</v>
      </c>
      <c r="D21" s="105">
        <f>D22+D23+D24+D25+D26+D27+D28+D29+D30+D31</f>
        <v>1206661.5</v>
      </c>
      <c r="E21" s="114">
        <f>D21/N21</f>
        <v>19.05456534621872</v>
      </c>
      <c r="F21" s="107">
        <v>22</v>
      </c>
      <c r="G21" s="294">
        <f>F21/1.2</f>
        <v>18.333333333333336</v>
      </c>
      <c r="H21" s="107">
        <f>F21</f>
        <v>22</v>
      </c>
      <c r="I21" s="108">
        <f>H21/1.3</f>
        <v>16.923076923076923</v>
      </c>
      <c r="J21" s="106">
        <f>(J22+J23+J24+J25+J26+J27+J28+J29+J30+J31)</f>
        <v>17099.182500000003</v>
      </c>
      <c r="K21" s="107">
        <f>(K22+K23+K24+K25+K26+K27+K28+K29+K30+K31)</f>
        <v>19260.395999999997</v>
      </c>
      <c r="L21" s="107">
        <f>(L22+L23+L24+L25+L26+L27+L28+L29+L30+L31)</f>
        <v>4137.6750000000002</v>
      </c>
      <c r="M21" s="107">
        <f>(M22+M23+M24+M25+M26+M27+M28+M29+M30+M31)</f>
        <v>22829.381249999999</v>
      </c>
      <c r="N21" s="109">
        <f>(N22+N23+N24+N25+N26+N27+N28+N29+N30+N31)</f>
        <v>63326.634749999997</v>
      </c>
      <c r="O21" s="105">
        <f>D21/E21</f>
        <v>63326.63474999999</v>
      </c>
      <c r="P21" s="112"/>
      <c r="Q21" s="107"/>
      <c r="R21" s="107"/>
      <c r="S21" s="107">
        <f>AVERAGE(S22,S23,S24,S25,S26,S27,S28,S29,S30,S31)</f>
        <v>32.1</v>
      </c>
      <c r="T21" s="107">
        <f>AVERAGE(T22,T23,T24,T25,T26,T27,T28,T29,T30,T31)</f>
        <v>24.1</v>
      </c>
      <c r="U21" s="107">
        <f>AVERAGE(U22,U23,U24,U25,U26,U27,U28,U29,U30,U31)</f>
        <v>6.3</v>
      </c>
      <c r="V21" s="107">
        <f>AVERAGE(V22,V23,V24,V25,V26,V27,V28,V29,V30,V31)</f>
        <v>37.5</v>
      </c>
      <c r="W21" s="21"/>
    </row>
    <row r="22" spans="1:23" x14ac:dyDescent="0.25">
      <c r="A22" s="57" t="s">
        <v>84</v>
      </c>
      <c r="B22" s="161">
        <v>1.5</v>
      </c>
      <c r="C22" s="113">
        <f>ROUND(C21,0)</f>
        <v>84678</v>
      </c>
      <c r="D22" s="113">
        <f>B22*C22</f>
        <v>127017</v>
      </c>
      <c r="E22" s="114">
        <f>D22/N22</f>
        <v>19.315188762071994</v>
      </c>
      <c r="F22" s="115">
        <v>22</v>
      </c>
      <c r="G22" s="117">
        <f>F22/1.2</f>
        <v>18.333333333333336</v>
      </c>
      <c r="H22" s="115">
        <f>F22</f>
        <v>22</v>
      </c>
      <c r="I22" s="116">
        <f>H22/1.3</f>
        <v>16.923076923076923</v>
      </c>
      <c r="J22" s="114">
        <f t="shared" ref="J22:J32" si="0">(D22*S22/100)/F22</f>
        <v>2193.9299999999998</v>
      </c>
      <c r="K22" s="115">
        <f t="shared" ref="K22:K32" si="1">(D22*T22/100)/G22</f>
        <v>2217.0239999999999</v>
      </c>
      <c r="L22" s="115">
        <f t="shared" ref="L22:L32" si="2">(D22*U22/100)/H22</f>
        <v>288.67500000000001</v>
      </c>
      <c r="M22" s="115">
        <f t="shared" ref="M22:M32" si="3">(D22*V22/100)/I22</f>
        <v>1876.3875</v>
      </c>
      <c r="N22" s="118">
        <f>J22+K22+L22+M22</f>
        <v>6576.0164999999997</v>
      </c>
      <c r="O22" s="113">
        <f>D22/E22</f>
        <v>6576.0164999999997</v>
      </c>
      <c r="P22" s="337"/>
      <c r="Q22" s="117"/>
      <c r="R22" s="117" t="e">
        <f>D22/#REF!</f>
        <v>#REF!</v>
      </c>
      <c r="S22" s="115">
        <v>38</v>
      </c>
      <c r="T22" s="115">
        <f>100-S22-U22-V22</f>
        <v>32</v>
      </c>
      <c r="U22" s="115">
        <v>5</v>
      </c>
      <c r="V22" s="116">
        <v>25</v>
      </c>
      <c r="W22" s="21"/>
    </row>
    <row r="23" spans="1:23" x14ac:dyDescent="0.25">
      <c r="A23" s="57" t="s">
        <v>123</v>
      </c>
      <c r="B23" s="161">
        <v>1.5</v>
      </c>
      <c r="C23" s="113">
        <f t="shared" ref="C23:C32" si="4">ROUND(C22,0)</f>
        <v>84678</v>
      </c>
      <c r="D23" s="113">
        <f t="shared" ref="D23:D32" si="5">B23*C23</f>
        <v>127017</v>
      </c>
      <c r="E23" s="114">
        <f>D23/N23</f>
        <v>19.113814074717638</v>
      </c>
      <c r="F23" s="115">
        <v>22</v>
      </c>
      <c r="G23" s="117">
        <f t="shared" ref="G23:G32" si="6">F23/1.2</f>
        <v>18.333333333333336</v>
      </c>
      <c r="H23" s="115">
        <f t="shared" ref="H23:H32" si="7">F23</f>
        <v>22</v>
      </c>
      <c r="I23" s="116">
        <f t="shared" ref="I23:I32" si="8">H23/1.3</f>
        <v>16.923076923076923</v>
      </c>
      <c r="J23" s="114">
        <f t="shared" si="0"/>
        <v>1847.5200000000002</v>
      </c>
      <c r="K23" s="115">
        <f t="shared" si="1"/>
        <v>2632.7159999999994</v>
      </c>
      <c r="L23" s="115">
        <f t="shared" si="2"/>
        <v>288.67500000000001</v>
      </c>
      <c r="M23" s="115">
        <f t="shared" si="3"/>
        <v>1876.3875</v>
      </c>
      <c r="N23" s="118">
        <f t="shared" ref="N23:N32" si="9">J23+K23+L23+M23</f>
        <v>6645.2984999999999</v>
      </c>
      <c r="O23" s="113">
        <f t="shared" ref="O23:O32" si="10">D23/E23</f>
        <v>6645.2984999999999</v>
      </c>
      <c r="P23" s="337"/>
      <c r="Q23" s="117"/>
      <c r="R23" s="117" t="e">
        <f>D23/#REF!</f>
        <v>#REF!</v>
      </c>
      <c r="S23" s="115">
        <v>32</v>
      </c>
      <c r="T23" s="115">
        <f t="shared" ref="T23:T32" si="11">100-S23-U23-V23</f>
        <v>38</v>
      </c>
      <c r="U23" s="115">
        <v>5</v>
      </c>
      <c r="V23" s="116">
        <v>25</v>
      </c>
      <c r="W23" s="21"/>
    </row>
    <row r="24" spans="1:23" x14ac:dyDescent="0.25">
      <c r="A24" s="57" t="s">
        <v>124</v>
      </c>
      <c r="B24" s="161">
        <v>1.5</v>
      </c>
      <c r="C24" s="113">
        <f t="shared" si="4"/>
        <v>84678</v>
      </c>
      <c r="D24" s="113">
        <f t="shared" si="5"/>
        <v>127017</v>
      </c>
      <c r="E24" s="114">
        <f>D24/N24</f>
        <v>19.45181255526083</v>
      </c>
      <c r="F24" s="115">
        <v>22</v>
      </c>
      <c r="G24" s="117">
        <f t="shared" si="6"/>
        <v>18.333333333333336</v>
      </c>
      <c r="H24" s="115">
        <f t="shared" si="7"/>
        <v>22</v>
      </c>
      <c r="I24" s="116">
        <f t="shared" si="8"/>
        <v>16.923076923076923</v>
      </c>
      <c r="J24" s="114">
        <f t="shared" si="0"/>
        <v>2136.1950000000002</v>
      </c>
      <c r="K24" s="115">
        <f t="shared" si="1"/>
        <v>1939.896</v>
      </c>
      <c r="L24" s="115">
        <f t="shared" si="2"/>
        <v>577.35</v>
      </c>
      <c r="M24" s="115">
        <f t="shared" si="3"/>
        <v>1876.3875</v>
      </c>
      <c r="N24" s="118">
        <f t="shared" si="9"/>
        <v>6529.8285000000005</v>
      </c>
      <c r="O24" s="113">
        <f t="shared" si="10"/>
        <v>6529.8285000000005</v>
      </c>
      <c r="P24" s="337"/>
      <c r="Q24" s="117"/>
      <c r="R24" s="117" t="e">
        <f>D24/#REF!</f>
        <v>#REF!</v>
      </c>
      <c r="S24" s="115">
        <v>37</v>
      </c>
      <c r="T24" s="115">
        <f t="shared" si="11"/>
        <v>28</v>
      </c>
      <c r="U24" s="115">
        <v>10</v>
      </c>
      <c r="V24" s="116">
        <v>25</v>
      </c>
      <c r="W24" s="21"/>
    </row>
    <row r="25" spans="1:23" x14ac:dyDescent="0.25">
      <c r="A25" s="57" t="s">
        <v>125</v>
      </c>
      <c r="B25" s="161">
        <v>1.5</v>
      </c>
      <c r="C25" s="113">
        <f t="shared" si="4"/>
        <v>84678</v>
      </c>
      <c r="D25" s="113">
        <f>B25*C25</f>
        <v>127017</v>
      </c>
      <c r="E25" s="114">
        <f t="shared" ref="E25:E32" si="12">D25/N25</f>
        <v>19.28133216476775</v>
      </c>
      <c r="F25" s="115">
        <v>22</v>
      </c>
      <c r="G25" s="117">
        <f t="shared" si="6"/>
        <v>18.333333333333336</v>
      </c>
      <c r="H25" s="115">
        <f t="shared" si="7"/>
        <v>22</v>
      </c>
      <c r="I25" s="116">
        <f t="shared" si="8"/>
        <v>16.923076923076923</v>
      </c>
      <c r="J25" s="114">
        <f t="shared" si="0"/>
        <v>1270.17</v>
      </c>
      <c r="K25" s="115">
        <f t="shared" si="1"/>
        <v>2286.3059999999996</v>
      </c>
      <c r="L25" s="115">
        <f t="shared" si="2"/>
        <v>1154.7</v>
      </c>
      <c r="M25" s="115">
        <f t="shared" si="3"/>
        <v>1876.3875</v>
      </c>
      <c r="N25" s="118">
        <f t="shared" si="9"/>
        <v>6587.5634999999993</v>
      </c>
      <c r="O25" s="113">
        <f t="shared" si="10"/>
        <v>6587.5634999999993</v>
      </c>
      <c r="P25" s="337"/>
      <c r="Q25" s="117"/>
      <c r="R25" s="117" t="e">
        <f>D25/#REF!</f>
        <v>#REF!</v>
      </c>
      <c r="S25" s="115">
        <v>22</v>
      </c>
      <c r="T25" s="115">
        <f t="shared" si="11"/>
        <v>33</v>
      </c>
      <c r="U25" s="115">
        <v>20</v>
      </c>
      <c r="V25" s="116">
        <v>25</v>
      </c>
      <c r="W25" s="21"/>
    </row>
    <row r="26" spans="1:23" x14ac:dyDescent="0.25">
      <c r="A26" s="57" t="s">
        <v>126</v>
      </c>
      <c r="B26" s="161">
        <v>1.5</v>
      </c>
      <c r="C26" s="113">
        <f t="shared" si="4"/>
        <v>84678</v>
      </c>
      <c r="D26" s="113">
        <f t="shared" si="5"/>
        <v>127017</v>
      </c>
      <c r="E26" s="114">
        <f t="shared" si="12"/>
        <v>18.884120171673821</v>
      </c>
      <c r="F26" s="115">
        <v>22</v>
      </c>
      <c r="G26" s="117">
        <f t="shared" si="6"/>
        <v>18.333333333333336</v>
      </c>
      <c r="H26" s="115">
        <f t="shared" si="7"/>
        <v>22</v>
      </c>
      <c r="I26" s="116">
        <f t="shared" si="8"/>
        <v>16.923076923076923</v>
      </c>
      <c r="J26" s="114">
        <f t="shared" si="0"/>
        <v>1443.375</v>
      </c>
      <c r="K26" s="115">
        <f t="shared" si="1"/>
        <v>3117.6899999999996</v>
      </c>
      <c r="L26" s="115">
        <f t="shared" si="2"/>
        <v>288.67500000000001</v>
      </c>
      <c r="M26" s="115">
        <f t="shared" si="3"/>
        <v>1876.3875</v>
      </c>
      <c r="N26" s="118">
        <f t="shared" si="9"/>
        <v>6726.1274999999996</v>
      </c>
      <c r="O26" s="113">
        <f t="shared" si="10"/>
        <v>6726.1274999999996</v>
      </c>
      <c r="P26" s="337"/>
      <c r="Q26" s="117"/>
      <c r="R26" s="117" t="e">
        <f>D26/#REF!</f>
        <v>#REF!</v>
      </c>
      <c r="S26" s="115">
        <v>25</v>
      </c>
      <c r="T26" s="115">
        <f t="shared" si="11"/>
        <v>45</v>
      </c>
      <c r="U26" s="115">
        <v>5</v>
      </c>
      <c r="V26" s="116">
        <v>25</v>
      </c>
      <c r="W26" s="21"/>
    </row>
    <row r="27" spans="1:23" x14ac:dyDescent="0.25">
      <c r="A27" s="323" t="s">
        <v>127</v>
      </c>
      <c r="B27" s="172">
        <v>3.75</v>
      </c>
      <c r="C27" s="113">
        <f t="shared" si="4"/>
        <v>84678</v>
      </c>
      <c r="D27" s="113">
        <f t="shared" si="5"/>
        <v>317542.5</v>
      </c>
      <c r="E27" s="114">
        <f t="shared" si="12"/>
        <v>19.31518876207199</v>
      </c>
      <c r="F27" s="115">
        <v>22</v>
      </c>
      <c r="G27" s="117">
        <f t="shared" si="6"/>
        <v>18.333333333333336</v>
      </c>
      <c r="H27" s="115">
        <f t="shared" si="7"/>
        <v>22</v>
      </c>
      <c r="I27" s="116">
        <f t="shared" si="8"/>
        <v>16.923076923076923</v>
      </c>
      <c r="J27" s="114">
        <f t="shared" si="0"/>
        <v>5051.8125</v>
      </c>
      <c r="K27" s="115">
        <f t="shared" si="1"/>
        <v>5542.5599999999995</v>
      </c>
      <c r="L27" s="115">
        <f t="shared" si="2"/>
        <v>1154.7</v>
      </c>
      <c r="M27" s="115">
        <f t="shared" si="3"/>
        <v>4690.96875</v>
      </c>
      <c r="N27" s="118">
        <f t="shared" si="9"/>
        <v>16440.041250000002</v>
      </c>
      <c r="O27" s="113">
        <f t="shared" si="10"/>
        <v>16440.041250000002</v>
      </c>
      <c r="P27" s="337"/>
      <c r="Q27" s="117"/>
      <c r="R27" s="117" t="e">
        <f>D27/#REF!</f>
        <v>#REF!</v>
      </c>
      <c r="S27" s="175">
        <v>35</v>
      </c>
      <c r="T27" s="175">
        <f t="shared" si="11"/>
        <v>32</v>
      </c>
      <c r="U27" s="175">
        <v>8</v>
      </c>
      <c r="V27" s="177">
        <v>25</v>
      </c>
      <c r="W27" s="21"/>
    </row>
    <row r="28" spans="1:23" x14ac:dyDescent="0.25">
      <c r="A28" s="323" t="s">
        <v>128</v>
      </c>
      <c r="B28" s="172">
        <v>1</v>
      </c>
      <c r="C28" s="113">
        <f t="shared" si="4"/>
        <v>84678</v>
      </c>
      <c r="D28" s="113">
        <f t="shared" si="5"/>
        <v>84678</v>
      </c>
      <c r="E28" s="114">
        <f t="shared" si="12"/>
        <v>19.281332164767747</v>
      </c>
      <c r="F28" s="115">
        <v>22</v>
      </c>
      <c r="G28" s="117">
        <f t="shared" si="6"/>
        <v>18.333333333333336</v>
      </c>
      <c r="H28" s="115">
        <f t="shared" si="7"/>
        <v>22</v>
      </c>
      <c r="I28" s="116">
        <f t="shared" si="8"/>
        <v>16.923076923076923</v>
      </c>
      <c r="J28" s="114">
        <f t="shared" si="0"/>
        <v>1231.68</v>
      </c>
      <c r="K28" s="115">
        <f t="shared" si="1"/>
        <v>1524.204</v>
      </c>
      <c r="L28" s="115">
        <f t="shared" si="2"/>
        <v>384.9</v>
      </c>
      <c r="M28" s="115">
        <f t="shared" si="3"/>
        <v>1250.925</v>
      </c>
      <c r="N28" s="118">
        <f t="shared" si="9"/>
        <v>4391.7089999999998</v>
      </c>
      <c r="O28" s="113">
        <f t="shared" si="10"/>
        <v>4391.7089999999998</v>
      </c>
      <c r="P28" s="337"/>
      <c r="Q28" s="117"/>
      <c r="R28" s="117" t="e">
        <f>D28/#REF!</f>
        <v>#REF!</v>
      </c>
      <c r="S28" s="175">
        <v>32</v>
      </c>
      <c r="T28" s="175">
        <f t="shared" si="11"/>
        <v>33</v>
      </c>
      <c r="U28" s="175">
        <v>10</v>
      </c>
      <c r="V28" s="177">
        <v>25</v>
      </c>
      <c r="W28" s="21"/>
    </row>
    <row r="29" spans="1:23" x14ac:dyDescent="0.25">
      <c r="A29" s="323" t="s">
        <v>132</v>
      </c>
      <c r="B29" s="172">
        <v>0.5</v>
      </c>
      <c r="C29" s="113">
        <f t="shared" si="4"/>
        <v>84678</v>
      </c>
      <c r="D29" s="113">
        <f t="shared" si="5"/>
        <v>42339</v>
      </c>
      <c r="E29" s="114">
        <f>D29/N29</f>
        <v>22</v>
      </c>
      <c r="F29" s="115">
        <v>22</v>
      </c>
      <c r="G29" s="117">
        <f t="shared" si="6"/>
        <v>18.333333333333336</v>
      </c>
      <c r="H29" s="115">
        <f t="shared" si="7"/>
        <v>22</v>
      </c>
      <c r="I29" s="116">
        <f t="shared" si="8"/>
        <v>16.923076923076923</v>
      </c>
      <c r="J29" s="114">
        <f t="shared" si="0"/>
        <v>1924.5</v>
      </c>
      <c r="K29" s="115">
        <f t="shared" si="1"/>
        <v>0</v>
      </c>
      <c r="L29" s="115">
        <f t="shared" si="2"/>
        <v>0</v>
      </c>
      <c r="M29" s="115">
        <f t="shared" si="3"/>
        <v>0</v>
      </c>
      <c r="N29" s="118">
        <f t="shared" si="9"/>
        <v>1924.5</v>
      </c>
      <c r="O29" s="113">
        <f t="shared" si="10"/>
        <v>1924.5</v>
      </c>
      <c r="P29" s="337"/>
      <c r="Q29" s="117"/>
      <c r="R29" s="117" t="e">
        <f>D29/#REF!</f>
        <v>#REF!</v>
      </c>
      <c r="S29" s="175">
        <v>100</v>
      </c>
      <c r="T29" s="175">
        <v>0</v>
      </c>
      <c r="U29" s="175">
        <v>0</v>
      </c>
      <c r="V29" s="177">
        <v>0</v>
      </c>
      <c r="W29" s="21"/>
    </row>
    <row r="30" spans="1:23" s="146" customFormat="1" x14ac:dyDescent="0.25">
      <c r="A30" s="323" t="s">
        <v>133</v>
      </c>
      <c r="B30" s="172">
        <v>1</v>
      </c>
      <c r="C30" s="173">
        <f t="shared" si="4"/>
        <v>84678</v>
      </c>
      <c r="D30" s="173">
        <f t="shared" si="5"/>
        <v>84678</v>
      </c>
      <c r="E30" s="114">
        <f t="shared" si="12"/>
        <v>16.923076923076923</v>
      </c>
      <c r="F30" s="115">
        <v>22</v>
      </c>
      <c r="G30" s="117">
        <f t="shared" si="6"/>
        <v>18.333333333333336</v>
      </c>
      <c r="H30" s="175">
        <f t="shared" si="7"/>
        <v>22</v>
      </c>
      <c r="I30" s="116">
        <f t="shared" si="8"/>
        <v>16.923076923076923</v>
      </c>
      <c r="J30" s="174">
        <f t="shared" si="0"/>
        <v>0</v>
      </c>
      <c r="K30" s="175">
        <f t="shared" si="1"/>
        <v>0</v>
      </c>
      <c r="L30" s="175">
        <f t="shared" si="2"/>
        <v>0</v>
      </c>
      <c r="M30" s="175">
        <f t="shared" si="3"/>
        <v>5003.7</v>
      </c>
      <c r="N30" s="178">
        <f t="shared" si="9"/>
        <v>5003.7</v>
      </c>
      <c r="O30" s="113">
        <f t="shared" si="10"/>
        <v>5003.7</v>
      </c>
      <c r="P30" s="338"/>
      <c r="Q30" s="176"/>
      <c r="R30" s="176" t="e">
        <f>D30/#REF!</f>
        <v>#REF!</v>
      </c>
      <c r="S30" s="175">
        <v>0</v>
      </c>
      <c r="T30" s="175">
        <v>0</v>
      </c>
      <c r="U30" s="175">
        <v>0</v>
      </c>
      <c r="V30" s="177">
        <v>100</v>
      </c>
      <c r="W30" s="21"/>
    </row>
    <row r="31" spans="1:23" x14ac:dyDescent="0.25">
      <c r="A31" s="323" t="s">
        <v>129</v>
      </c>
      <c r="B31" s="172">
        <v>0.5</v>
      </c>
      <c r="C31" s="113">
        <f t="shared" si="4"/>
        <v>84678</v>
      </c>
      <c r="D31" s="113">
        <f t="shared" si="5"/>
        <v>42339</v>
      </c>
      <c r="E31" s="114">
        <f t="shared" si="12"/>
        <v>16.923076923076923</v>
      </c>
      <c r="F31" s="115">
        <v>22</v>
      </c>
      <c r="G31" s="117">
        <f t="shared" si="6"/>
        <v>18.333333333333336</v>
      </c>
      <c r="H31" s="115">
        <f t="shared" si="7"/>
        <v>22</v>
      </c>
      <c r="I31" s="116">
        <f t="shared" si="8"/>
        <v>16.923076923076923</v>
      </c>
      <c r="J31" s="114">
        <f t="shared" si="0"/>
        <v>0</v>
      </c>
      <c r="K31" s="115">
        <f t="shared" si="1"/>
        <v>0</v>
      </c>
      <c r="L31" s="115">
        <f t="shared" si="2"/>
        <v>0</v>
      </c>
      <c r="M31" s="115">
        <f t="shared" si="3"/>
        <v>2501.85</v>
      </c>
      <c r="N31" s="118">
        <f t="shared" si="9"/>
        <v>2501.85</v>
      </c>
      <c r="O31" s="113">
        <f t="shared" si="10"/>
        <v>2501.85</v>
      </c>
      <c r="P31" s="119"/>
      <c r="Q31" s="115"/>
      <c r="R31" s="117" t="e">
        <f>D31/#REF!</f>
        <v>#REF!</v>
      </c>
      <c r="S31" s="175">
        <v>0</v>
      </c>
      <c r="T31" s="175">
        <v>0</v>
      </c>
      <c r="U31" s="175">
        <v>0</v>
      </c>
      <c r="V31" s="177">
        <v>100</v>
      </c>
      <c r="W31" s="21"/>
    </row>
    <row r="32" spans="1:23" ht="15.75" thickBot="1" x14ac:dyDescent="0.3">
      <c r="A32" s="324" t="s">
        <v>20</v>
      </c>
      <c r="B32" s="325">
        <v>1.5</v>
      </c>
      <c r="C32" s="314">
        <f t="shared" si="4"/>
        <v>84678</v>
      </c>
      <c r="D32" s="314">
        <f t="shared" si="5"/>
        <v>127017</v>
      </c>
      <c r="E32" s="163">
        <f t="shared" si="12"/>
        <v>19.555555555555557</v>
      </c>
      <c r="F32" s="164">
        <v>22</v>
      </c>
      <c r="G32" s="322">
        <f t="shared" si="6"/>
        <v>18.333333333333336</v>
      </c>
      <c r="H32" s="164">
        <f t="shared" si="7"/>
        <v>22</v>
      </c>
      <c r="I32" s="165">
        <f t="shared" si="8"/>
        <v>16.923076923076923</v>
      </c>
      <c r="J32" s="163">
        <f t="shared" si="0"/>
        <v>2309.4</v>
      </c>
      <c r="K32" s="164">
        <f t="shared" si="1"/>
        <v>1732.0499999999997</v>
      </c>
      <c r="L32" s="164">
        <f t="shared" si="2"/>
        <v>577.35</v>
      </c>
      <c r="M32" s="164">
        <f t="shared" si="3"/>
        <v>1876.3875</v>
      </c>
      <c r="N32" s="335">
        <f t="shared" si="9"/>
        <v>6495.1875</v>
      </c>
      <c r="O32" s="120">
        <f t="shared" si="10"/>
        <v>6495.1874999999991</v>
      </c>
      <c r="P32" s="307"/>
      <c r="Q32" s="164"/>
      <c r="R32" s="164"/>
      <c r="S32" s="299">
        <v>40</v>
      </c>
      <c r="T32" s="299">
        <f t="shared" si="11"/>
        <v>25</v>
      </c>
      <c r="U32" s="299">
        <v>10</v>
      </c>
      <c r="V32" s="301">
        <v>25</v>
      </c>
      <c r="W32" s="21"/>
    </row>
    <row r="33" spans="1:23" ht="15.75" thickBot="1" x14ac:dyDescent="0.3">
      <c r="A33" s="317" t="s">
        <v>22</v>
      </c>
      <c r="B33" s="318">
        <f>B21+B32</f>
        <v>15.75</v>
      </c>
      <c r="C33" s="318"/>
      <c r="D33" s="319">
        <f>D21+D32</f>
        <v>1333678.5</v>
      </c>
      <c r="E33" s="319">
        <f>AVERAGE(E32,E21)</f>
        <v>19.30506045088714</v>
      </c>
      <c r="F33" s="319">
        <f>AVERAGE(F32,F21)</f>
        <v>22</v>
      </c>
      <c r="G33" s="319">
        <f>AVERAGE(G32,G21)</f>
        <v>18.333333333333336</v>
      </c>
      <c r="H33" s="319">
        <f>AVERAGE(H32,H21)</f>
        <v>22</v>
      </c>
      <c r="I33" s="319">
        <f>AVERAGE(I32,I21)</f>
        <v>16.923076923076923</v>
      </c>
      <c r="J33" s="319">
        <f t="shared" ref="J33:O33" si="13">J21+J32</f>
        <v>19408.582500000004</v>
      </c>
      <c r="K33" s="319">
        <f t="shared" si="13"/>
        <v>20992.445999999996</v>
      </c>
      <c r="L33" s="319">
        <f t="shared" si="13"/>
        <v>4715.0250000000005</v>
      </c>
      <c r="M33" s="319">
        <f t="shared" si="13"/>
        <v>24705.768749999999</v>
      </c>
      <c r="N33" s="319">
        <f t="shared" si="13"/>
        <v>69821.822249999997</v>
      </c>
      <c r="O33" s="127">
        <f t="shared" si="13"/>
        <v>69821.822249999983</v>
      </c>
      <c r="P33" s="321"/>
      <c r="Q33" s="302"/>
      <c r="R33" s="302"/>
      <c r="S33" s="321">
        <f>AVERAGE(S21,S32)</f>
        <v>36.049999999999997</v>
      </c>
      <c r="T33" s="321">
        <f>AVERAGE(T21,T32)</f>
        <v>24.55</v>
      </c>
      <c r="U33" s="321">
        <f>AVERAGE(U21,U32)</f>
        <v>8.15</v>
      </c>
      <c r="V33" s="321">
        <f>AVERAGE(V21,V32)</f>
        <v>31.25</v>
      </c>
      <c r="W33" s="21"/>
    </row>
    <row r="34" spans="1:23" x14ac:dyDescent="0.25">
      <c r="A34" s="185"/>
      <c r="B34" s="186"/>
      <c r="C34" s="187"/>
      <c r="D34" s="187"/>
      <c r="E34" s="187"/>
      <c r="F34" s="187"/>
      <c r="G34" s="187"/>
      <c r="H34" s="187"/>
      <c r="I34" s="187"/>
      <c r="J34" s="187"/>
      <c r="K34" s="187"/>
      <c r="L34" s="187"/>
      <c r="M34" s="187"/>
      <c r="N34" s="187"/>
      <c r="O34" s="187"/>
      <c r="P34" s="187"/>
      <c r="Q34" s="187"/>
      <c r="R34" s="187"/>
      <c r="S34" s="187"/>
      <c r="T34" s="187"/>
      <c r="U34" s="187"/>
      <c r="V34" s="187"/>
      <c r="W34" s="21"/>
    </row>
    <row r="35" spans="1:23" ht="61.5" customHeight="1" x14ac:dyDescent="0.25"/>
    <row r="36" spans="1:23" ht="15.75" thickBot="1" x14ac:dyDescent="0.3">
      <c r="A36" s="586" t="s">
        <v>116</v>
      </c>
      <c r="B36" s="586"/>
      <c r="C36" s="586"/>
      <c r="D36" s="586"/>
      <c r="E36" s="586"/>
      <c r="F36" s="586"/>
      <c r="G36" s="586"/>
      <c r="H36" s="586"/>
      <c r="I36" s="586"/>
      <c r="J36" s="586"/>
      <c r="K36" s="586"/>
      <c r="L36" s="586"/>
      <c r="M36" s="586"/>
      <c r="N36" s="586"/>
      <c r="O36" s="586"/>
      <c r="P36" s="586"/>
      <c r="Q36" s="586"/>
      <c r="R36" s="586"/>
      <c r="S36" s="586"/>
      <c r="T36" s="586"/>
      <c r="U36" s="586"/>
      <c r="V36" s="586"/>
    </row>
    <row r="37" spans="1:23" ht="15" customHeight="1" x14ac:dyDescent="0.25">
      <c r="A37" s="554" t="s">
        <v>53</v>
      </c>
      <c r="B37" s="527" t="s">
        <v>10</v>
      </c>
      <c r="C37" s="527" t="s">
        <v>54</v>
      </c>
      <c r="D37" s="527" t="s">
        <v>55</v>
      </c>
      <c r="E37" s="530" t="s">
        <v>57</v>
      </c>
      <c r="F37" s="531"/>
      <c r="G37" s="531"/>
      <c r="H37" s="531"/>
      <c r="I37" s="532"/>
      <c r="J37" s="530" t="s">
        <v>77</v>
      </c>
      <c r="K37" s="531"/>
      <c r="L37" s="531"/>
      <c r="M37" s="531"/>
      <c r="N37" s="532"/>
      <c r="O37" s="530" t="s">
        <v>136</v>
      </c>
      <c r="P37" s="531"/>
      <c r="Q37" s="531"/>
      <c r="R37" s="532"/>
      <c r="S37" s="542" t="s">
        <v>60</v>
      </c>
      <c r="T37" s="543"/>
      <c r="U37" s="543"/>
      <c r="V37" s="544"/>
    </row>
    <row r="38" spans="1:23" x14ac:dyDescent="0.25">
      <c r="A38" s="555"/>
      <c r="B38" s="528"/>
      <c r="C38" s="528"/>
      <c r="D38" s="528"/>
      <c r="E38" s="533"/>
      <c r="F38" s="534"/>
      <c r="G38" s="534"/>
      <c r="H38" s="534"/>
      <c r="I38" s="535"/>
      <c r="J38" s="533"/>
      <c r="K38" s="534"/>
      <c r="L38" s="534"/>
      <c r="M38" s="534"/>
      <c r="N38" s="535"/>
      <c r="O38" s="533"/>
      <c r="P38" s="534"/>
      <c r="Q38" s="534"/>
      <c r="R38" s="535"/>
      <c r="S38" s="545"/>
      <c r="T38" s="546"/>
      <c r="U38" s="546"/>
      <c r="V38" s="547"/>
    </row>
    <row r="39" spans="1:23" ht="15.75" thickBot="1" x14ac:dyDescent="0.3">
      <c r="A39" s="555"/>
      <c r="B39" s="528"/>
      <c r="C39" s="528"/>
      <c r="D39" s="528"/>
      <c r="E39" s="536"/>
      <c r="F39" s="537"/>
      <c r="G39" s="537"/>
      <c r="H39" s="537"/>
      <c r="I39" s="538"/>
      <c r="J39" s="536"/>
      <c r="K39" s="537"/>
      <c r="L39" s="537"/>
      <c r="M39" s="537"/>
      <c r="N39" s="538"/>
      <c r="O39" s="533"/>
      <c r="P39" s="534"/>
      <c r="Q39" s="534"/>
      <c r="R39" s="535"/>
      <c r="S39" s="548"/>
      <c r="T39" s="549"/>
      <c r="U39" s="549"/>
      <c r="V39" s="550"/>
    </row>
    <row r="40" spans="1:23" ht="15" customHeight="1" x14ac:dyDescent="0.25">
      <c r="A40" s="555"/>
      <c r="B40" s="528"/>
      <c r="C40" s="528"/>
      <c r="D40" s="528"/>
      <c r="E40" s="554" t="s">
        <v>29</v>
      </c>
      <c r="F40" s="539" t="s">
        <v>43</v>
      </c>
      <c r="G40" s="539" t="s">
        <v>44</v>
      </c>
      <c r="H40" s="539" t="s">
        <v>45</v>
      </c>
      <c r="I40" s="539" t="s">
        <v>46</v>
      </c>
      <c r="J40" s="564" t="s">
        <v>40</v>
      </c>
      <c r="K40" s="567" t="s">
        <v>41</v>
      </c>
      <c r="L40" s="567" t="s">
        <v>61</v>
      </c>
      <c r="M40" s="570" t="s">
        <v>82</v>
      </c>
      <c r="N40" s="558" t="s">
        <v>72</v>
      </c>
      <c r="O40" s="533"/>
      <c r="P40" s="534"/>
      <c r="Q40" s="534"/>
      <c r="R40" s="535"/>
      <c r="S40" s="539" t="s">
        <v>40</v>
      </c>
      <c r="T40" s="539" t="s">
        <v>41</v>
      </c>
      <c r="U40" s="539" t="s">
        <v>61</v>
      </c>
      <c r="V40" s="551" t="s">
        <v>82</v>
      </c>
    </row>
    <row r="41" spans="1:23" x14ac:dyDescent="0.25">
      <c r="A41" s="555"/>
      <c r="B41" s="528"/>
      <c r="C41" s="528"/>
      <c r="D41" s="528"/>
      <c r="E41" s="555"/>
      <c r="F41" s="540"/>
      <c r="G41" s="540"/>
      <c r="H41" s="540"/>
      <c r="I41" s="540"/>
      <c r="J41" s="565"/>
      <c r="K41" s="568"/>
      <c r="L41" s="568"/>
      <c r="M41" s="571"/>
      <c r="N41" s="559"/>
      <c r="O41" s="533"/>
      <c r="P41" s="534"/>
      <c r="Q41" s="534"/>
      <c r="R41" s="535"/>
      <c r="S41" s="540"/>
      <c r="T41" s="540"/>
      <c r="U41" s="540"/>
      <c r="V41" s="552"/>
    </row>
    <row r="42" spans="1:23" x14ac:dyDescent="0.25">
      <c r="A42" s="555"/>
      <c r="B42" s="528"/>
      <c r="C42" s="528"/>
      <c r="D42" s="528"/>
      <c r="E42" s="555"/>
      <c r="F42" s="540"/>
      <c r="G42" s="540"/>
      <c r="H42" s="540"/>
      <c r="I42" s="540"/>
      <c r="J42" s="565"/>
      <c r="K42" s="568"/>
      <c r="L42" s="568"/>
      <c r="M42" s="571"/>
      <c r="N42" s="559"/>
      <c r="O42" s="533"/>
      <c r="P42" s="534"/>
      <c r="Q42" s="534"/>
      <c r="R42" s="535"/>
      <c r="S42" s="540"/>
      <c r="T42" s="540"/>
      <c r="U42" s="540"/>
      <c r="V42" s="552"/>
    </row>
    <row r="43" spans="1:23" x14ac:dyDescent="0.25">
      <c r="A43" s="555"/>
      <c r="B43" s="528"/>
      <c r="C43" s="528"/>
      <c r="D43" s="528"/>
      <c r="E43" s="555"/>
      <c r="F43" s="540"/>
      <c r="G43" s="540"/>
      <c r="H43" s="540"/>
      <c r="I43" s="540"/>
      <c r="J43" s="565"/>
      <c r="K43" s="568"/>
      <c r="L43" s="568"/>
      <c r="M43" s="571"/>
      <c r="N43" s="559"/>
      <c r="O43" s="533"/>
      <c r="P43" s="534"/>
      <c r="Q43" s="534"/>
      <c r="R43" s="535"/>
      <c r="S43" s="540"/>
      <c r="T43" s="540"/>
      <c r="U43" s="540"/>
      <c r="V43" s="552"/>
    </row>
    <row r="44" spans="1:23" ht="15.75" thickBot="1" x14ac:dyDescent="0.3">
      <c r="A44" s="556"/>
      <c r="B44" s="529"/>
      <c r="C44" s="529"/>
      <c r="D44" s="529"/>
      <c r="E44" s="556"/>
      <c r="F44" s="541"/>
      <c r="G44" s="541"/>
      <c r="H44" s="541"/>
      <c r="I44" s="541"/>
      <c r="J44" s="575"/>
      <c r="K44" s="574"/>
      <c r="L44" s="574"/>
      <c r="M44" s="572"/>
      <c r="N44" s="576"/>
      <c r="O44" s="533"/>
      <c r="P44" s="537"/>
      <c r="Q44" s="537"/>
      <c r="R44" s="538"/>
      <c r="S44" s="541"/>
      <c r="T44" s="541"/>
      <c r="U44" s="541"/>
      <c r="V44" s="553"/>
    </row>
    <row r="45" spans="1:23" ht="15" customHeight="1" x14ac:dyDescent="0.25">
      <c r="A45" s="2" t="s">
        <v>137</v>
      </c>
      <c r="B45" s="293">
        <f>B46+B47+B48+B49+B50+B51+B52+B53+B55+B54</f>
        <v>13.75</v>
      </c>
      <c r="C45" s="105">
        <f>C32</f>
        <v>84678</v>
      </c>
      <c r="D45" s="105">
        <f>D46+D47+D48+D49+D50+D51+D52+D53+D54+D55</f>
        <v>1164322.5</v>
      </c>
      <c r="E45" s="114">
        <f>D45/N45</f>
        <v>19.142237901631045</v>
      </c>
      <c r="F45" s="115">
        <v>22</v>
      </c>
      <c r="G45" s="117">
        <f>F45/1.2</f>
        <v>18.333333333333336</v>
      </c>
      <c r="H45" s="115">
        <f>F45</f>
        <v>22</v>
      </c>
      <c r="I45" s="116">
        <f>H45/1.3</f>
        <v>16.923076923076923</v>
      </c>
      <c r="J45" s="106">
        <f>J46+J47+J48+J49+J50+J51+J52+J53+J54+J55</f>
        <v>17099.182500000003</v>
      </c>
      <c r="K45" s="106">
        <f>K46+K47+K48+K49+K50+K51+K52+K53+K54+K55</f>
        <v>19260.395999999997</v>
      </c>
      <c r="L45" s="106">
        <f>L46+L47+L48+L49+L50+L51+L52+L53+L54+L55</f>
        <v>4137.6750000000002</v>
      </c>
      <c r="M45" s="106">
        <f>M46+M47+M48+M49+M50+M51+M52+M53+M54+M55</f>
        <v>20327.531249999996</v>
      </c>
      <c r="N45" s="339">
        <f>N46+N47+N48+N49+N50+N51+N52+N53+N54+N55</f>
        <v>60824.784749999999</v>
      </c>
      <c r="O45" s="105">
        <f>D45/E45</f>
        <v>60824.784749999999</v>
      </c>
      <c r="P45" s="112"/>
      <c r="Q45" s="107"/>
      <c r="R45" s="107"/>
      <c r="S45" s="112">
        <f>AVERAGE(S46,S47,S48,S49,S50,S51,S52,S53,S54,S55)</f>
        <v>32.1</v>
      </c>
      <c r="T45" s="112">
        <f>AVERAGE(T46,T47,T48,T49,T50,T51,T52,T53,T54,T55)</f>
        <v>24.1</v>
      </c>
      <c r="U45" s="112">
        <f>AVERAGE(U46,U47,U48,U49,U50,U51,U52,U53,U54,U55)</f>
        <v>6.3</v>
      </c>
      <c r="V45" s="112">
        <f>AVERAGE(V46,V47,V48,V49,V50,V51,V52,V53,V54,V55)</f>
        <v>37.5</v>
      </c>
    </row>
    <row r="46" spans="1:23" x14ac:dyDescent="0.25">
      <c r="A46" s="295" t="s">
        <v>84</v>
      </c>
      <c r="B46" s="291">
        <v>1.5</v>
      </c>
      <c r="C46" s="113">
        <f>ROUND(C45,0)</f>
        <v>84678</v>
      </c>
      <c r="D46" s="113">
        <f>B46*C46</f>
        <v>127017</v>
      </c>
      <c r="E46" s="114">
        <f>D46/N46</f>
        <v>19.315188762071994</v>
      </c>
      <c r="F46" s="115">
        <v>22</v>
      </c>
      <c r="G46" s="117">
        <f>F46/1.2</f>
        <v>18.333333333333336</v>
      </c>
      <c r="H46" s="115">
        <f>F46</f>
        <v>22</v>
      </c>
      <c r="I46" s="116">
        <f>H46/1.3</f>
        <v>16.923076923076923</v>
      </c>
      <c r="J46" s="114">
        <f t="shared" ref="J46:J56" si="14">(D46*S46/100)/F46</f>
        <v>2193.9299999999998</v>
      </c>
      <c r="K46" s="115">
        <f t="shared" ref="K46:K56" si="15">(D46*T46/100)/G46</f>
        <v>2217.0239999999999</v>
      </c>
      <c r="L46" s="115">
        <f t="shared" ref="L46:L56" si="16">(D46*U46/100)/H46</f>
        <v>288.67500000000001</v>
      </c>
      <c r="M46" s="115">
        <f t="shared" ref="M46:M56" si="17">(D46*V46/100)/I46</f>
        <v>1876.3875</v>
      </c>
      <c r="N46" s="118">
        <f>J46+K46+L46+M46</f>
        <v>6576.0164999999997</v>
      </c>
      <c r="O46" s="113">
        <f t="shared" ref="O46:O56" si="18">D46/E46</f>
        <v>6576.0164999999997</v>
      </c>
      <c r="P46" s="337"/>
      <c r="Q46" s="117"/>
      <c r="R46" s="117" t="e">
        <f>D46/#REF!</f>
        <v>#REF!</v>
      </c>
      <c r="S46" s="114">
        <v>38</v>
      </c>
      <c r="T46" s="115">
        <f>100-S46-U46-V46</f>
        <v>32</v>
      </c>
      <c r="U46" s="115">
        <v>5</v>
      </c>
      <c r="V46" s="116">
        <v>25</v>
      </c>
    </row>
    <row r="47" spans="1:23" x14ac:dyDescent="0.25">
      <c r="A47" s="295" t="s">
        <v>123</v>
      </c>
      <c r="B47" s="291">
        <v>1.5</v>
      </c>
      <c r="C47" s="113">
        <f t="shared" ref="C47:C57" si="19">ROUND(C46,0)</f>
        <v>84678</v>
      </c>
      <c r="D47" s="113">
        <f>B47*C47</f>
        <v>127017</v>
      </c>
      <c r="E47" s="114">
        <f t="shared" ref="E47:E52" si="20">D47/N47</f>
        <v>19.113814074717638</v>
      </c>
      <c r="F47" s="115">
        <v>22</v>
      </c>
      <c r="G47" s="117">
        <f t="shared" ref="G47:G56" si="21">F47/1.2</f>
        <v>18.333333333333336</v>
      </c>
      <c r="H47" s="115">
        <f t="shared" ref="H47:H56" si="22">F47</f>
        <v>22</v>
      </c>
      <c r="I47" s="116">
        <f t="shared" ref="I47:I56" si="23">H47/1.3</f>
        <v>16.923076923076923</v>
      </c>
      <c r="J47" s="114">
        <f t="shared" si="14"/>
        <v>1847.5200000000002</v>
      </c>
      <c r="K47" s="115">
        <f t="shared" si="15"/>
        <v>2632.7159999999994</v>
      </c>
      <c r="L47" s="115">
        <f t="shared" si="16"/>
        <v>288.67500000000001</v>
      </c>
      <c r="M47" s="115">
        <f t="shared" si="17"/>
        <v>1876.3875</v>
      </c>
      <c r="N47" s="118">
        <f t="shared" ref="N47:N56" si="24">J47+K47+L47+M47</f>
        <v>6645.2984999999999</v>
      </c>
      <c r="O47" s="113">
        <f t="shared" si="18"/>
        <v>6645.2984999999999</v>
      </c>
      <c r="P47" s="337"/>
      <c r="Q47" s="117"/>
      <c r="R47" s="117" t="e">
        <f>D47/#REF!</f>
        <v>#REF!</v>
      </c>
      <c r="S47" s="114">
        <v>32</v>
      </c>
      <c r="T47" s="115">
        <f t="shared" ref="T47:T52" si="25">100-S47-U47-V47</f>
        <v>38</v>
      </c>
      <c r="U47" s="115">
        <v>5</v>
      </c>
      <c r="V47" s="116">
        <v>25</v>
      </c>
    </row>
    <row r="48" spans="1:23" ht="15" customHeight="1" x14ac:dyDescent="0.25">
      <c r="A48" s="295" t="s">
        <v>124</v>
      </c>
      <c r="B48" s="291">
        <v>1.5</v>
      </c>
      <c r="C48" s="113">
        <f t="shared" si="19"/>
        <v>84678</v>
      </c>
      <c r="D48" s="113">
        <f>B48*C48</f>
        <v>127017</v>
      </c>
      <c r="E48" s="114">
        <f t="shared" si="20"/>
        <v>19.45181255526083</v>
      </c>
      <c r="F48" s="115">
        <v>22</v>
      </c>
      <c r="G48" s="117">
        <f t="shared" si="21"/>
        <v>18.333333333333336</v>
      </c>
      <c r="H48" s="115">
        <f t="shared" si="22"/>
        <v>22</v>
      </c>
      <c r="I48" s="116">
        <f t="shared" si="23"/>
        <v>16.923076923076923</v>
      </c>
      <c r="J48" s="114">
        <f t="shared" si="14"/>
        <v>2136.1950000000002</v>
      </c>
      <c r="K48" s="115">
        <f t="shared" si="15"/>
        <v>1939.896</v>
      </c>
      <c r="L48" s="115">
        <f t="shared" si="16"/>
        <v>577.35</v>
      </c>
      <c r="M48" s="115">
        <f t="shared" si="17"/>
        <v>1876.3875</v>
      </c>
      <c r="N48" s="118">
        <f t="shared" si="24"/>
        <v>6529.8285000000005</v>
      </c>
      <c r="O48" s="113">
        <f t="shared" si="18"/>
        <v>6529.8285000000005</v>
      </c>
      <c r="P48" s="337"/>
      <c r="Q48" s="117"/>
      <c r="R48" s="117" t="e">
        <f>D48/#REF!</f>
        <v>#REF!</v>
      </c>
      <c r="S48" s="114">
        <v>37</v>
      </c>
      <c r="T48" s="115">
        <f t="shared" si="25"/>
        <v>28</v>
      </c>
      <c r="U48" s="115">
        <v>10</v>
      </c>
      <c r="V48" s="116">
        <v>25</v>
      </c>
    </row>
    <row r="49" spans="1:27" x14ac:dyDescent="0.25">
      <c r="A49" s="295" t="s">
        <v>125</v>
      </c>
      <c r="B49" s="291">
        <v>1.5</v>
      </c>
      <c r="C49" s="113">
        <f t="shared" si="19"/>
        <v>84678</v>
      </c>
      <c r="D49" s="113">
        <f>B49*C49</f>
        <v>127017</v>
      </c>
      <c r="E49" s="114">
        <f t="shared" si="20"/>
        <v>19.28133216476775</v>
      </c>
      <c r="F49" s="115">
        <v>22</v>
      </c>
      <c r="G49" s="117">
        <f t="shared" si="21"/>
        <v>18.333333333333336</v>
      </c>
      <c r="H49" s="115">
        <f t="shared" si="22"/>
        <v>22</v>
      </c>
      <c r="I49" s="116">
        <f t="shared" si="23"/>
        <v>16.923076923076923</v>
      </c>
      <c r="J49" s="114">
        <f t="shared" si="14"/>
        <v>1270.17</v>
      </c>
      <c r="K49" s="115">
        <f t="shared" si="15"/>
        <v>2286.3059999999996</v>
      </c>
      <c r="L49" s="115">
        <f t="shared" si="16"/>
        <v>1154.7</v>
      </c>
      <c r="M49" s="115">
        <f t="shared" si="17"/>
        <v>1876.3875</v>
      </c>
      <c r="N49" s="118">
        <f t="shared" si="24"/>
        <v>6587.5634999999993</v>
      </c>
      <c r="O49" s="113">
        <f t="shared" si="18"/>
        <v>6587.5634999999993</v>
      </c>
      <c r="P49" s="337"/>
      <c r="Q49" s="117"/>
      <c r="R49" s="117" t="e">
        <f>D49/#REF!</f>
        <v>#REF!</v>
      </c>
      <c r="S49" s="114">
        <v>22</v>
      </c>
      <c r="T49" s="115">
        <f t="shared" si="25"/>
        <v>33</v>
      </c>
      <c r="U49" s="115">
        <v>20</v>
      </c>
      <c r="V49" s="116">
        <v>25</v>
      </c>
    </row>
    <row r="50" spans="1:27" x14ac:dyDescent="0.25">
      <c r="A50" s="295" t="s">
        <v>126</v>
      </c>
      <c r="B50" s="291">
        <v>1.5</v>
      </c>
      <c r="C50" s="113">
        <f t="shared" si="19"/>
        <v>84678</v>
      </c>
      <c r="D50" s="113">
        <f t="shared" ref="D50:D56" si="26">B50*C50</f>
        <v>127017</v>
      </c>
      <c r="E50" s="114">
        <f t="shared" si="20"/>
        <v>18.884120171673821</v>
      </c>
      <c r="F50" s="115">
        <v>22</v>
      </c>
      <c r="G50" s="117">
        <f t="shared" si="21"/>
        <v>18.333333333333336</v>
      </c>
      <c r="H50" s="115">
        <f t="shared" si="22"/>
        <v>22</v>
      </c>
      <c r="I50" s="116">
        <f t="shared" si="23"/>
        <v>16.923076923076923</v>
      </c>
      <c r="J50" s="114">
        <f t="shared" si="14"/>
        <v>1443.375</v>
      </c>
      <c r="K50" s="115">
        <f t="shared" si="15"/>
        <v>3117.6899999999996</v>
      </c>
      <c r="L50" s="115">
        <f t="shared" si="16"/>
        <v>288.67500000000001</v>
      </c>
      <c r="M50" s="115">
        <f t="shared" si="17"/>
        <v>1876.3875</v>
      </c>
      <c r="N50" s="118">
        <f t="shared" si="24"/>
        <v>6726.1274999999996</v>
      </c>
      <c r="O50" s="113">
        <f t="shared" si="18"/>
        <v>6726.1274999999996</v>
      </c>
      <c r="P50" s="337"/>
      <c r="Q50" s="117"/>
      <c r="R50" s="117" t="e">
        <f>D50/#REF!</f>
        <v>#REF!</v>
      </c>
      <c r="S50" s="114">
        <v>25</v>
      </c>
      <c r="T50" s="115">
        <f t="shared" si="25"/>
        <v>45</v>
      </c>
      <c r="U50" s="115">
        <v>5</v>
      </c>
      <c r="V50" s="116">
        <v>25</v>
      </c>
    </row>
    <row r="51" spans="1:27" x14ac:dyDescent="0.25">
      <c r="A51" s="296" t="s">
        <v>127</v>
      </c>
      <c r="B51" s="292">
        <v>3.75</v>
      </c>
      <c r="C51" s="113">
        <f t="shared" si="19"/>
        <v>84678</v>
      </c>
      <c r="D51" s="113">
        <f t="shared" si="26"/>
        <v>317542.5</v>
      </c>
      <c r="E51" s="114">
        <f t="shared" si="20"/>
        <v>19.31518876207199</v>
      </c>
      <c r="F51" s="115">
        <v>22</v>
      </c>
      <c r="G51" s="117">
        <f t="shared" si="21"/>
        <v>18.333333333333336</v>
      </c>
      <c r="H51" s="115">
        <f t="shared" si="22"/>
        <v>22</v>
      </c>
      <c r="I51" s="116">
        <f t="shared" si="23"/>
        <v>16.923076923076923</v>
      </c>
      <c r="J51" s="114">
        <f t="shared" si="14"/>
        <v>5051.8125</v>
      </c>
      <c r="K51" s="115">
        <f t="shared" si="15"/>
        <v>5542.5599999999995</v>
      </c>
      <c r="L51" s="115">
        <f t="shared" si="16"/>
        <v>1154.7</v>
      </c>
      <c r="M51" s="115">
        <f t="shared" si="17"/>
        <v>4690.96875</v>
      </c>
      <c r="N51" s="118">
        <f t="shared" si="24"/>
        <v>16440.041250000002</v>
      </c>
      <c r="O51" s="113">
        <f t="shared" si="18"/>
        <v>16440.041250000002</v>
      </c>
      <c r="P51" s="337"/>
      <c r="Q51" s="117"/>
      <c r="R51" s="117" t="e">
        <f>D51/#REF!</f>
        <v>#REF!</v>
      </c>
      <c r="S51" s="174">
        <v>35</v>
      </c>
      <c r="T51" s="175">
        <f t="shared" si="25"/>
        <v>32</v>
      </c>
      <c r="U51" s="175">
        <v>8</v>
      </c>
      <c r="V51" s="177">
        <v>25</v>
      </c>
    </row>
    <row r="52" spans="1:27" x14ac:dyDescent="0.25">
      <c r="A52" s="296" t="s">
        <v>128</v>
      </c>
      <c r="B52" s="292">
        <v>1</v>
      </c>
      <c r="C52" s="113">
        <f t="shared" si="19"/>
        <v>84678</v>
      </c>
      <c r="D52" s="113">
        <f t="shared" si="26"/>
        <v>84678</v>
      </c>
      <c r="E52" s="114">
        <f t="shared" si="20"/>
        <v>19.281332164767747</v>
      </c>
      <c r="F52" s="115">
        <v>22</v>
      </c>
      <c r="G52" s="117">
        <f t="shared" si="21"/>
        <v>18.333333333333336</v>
      </c>
      <c r="H52" s="115">
        <f t="shared" si="22"/>
        <v>22</v>
      </c>
      <c r="I52" s="116">
        <f t="shared" si="23"/>
        <v>16.923076923076923</v>
      </c>
      <c r="J52" s="114">
        <f t="shared" si="14"/>
        <v>1231.68</v>
      </c>
      <c r="K52" s="115">
        <f t="shared" si="15"/>
        <v>1524.204</v>
      </c>
      <c r="L52" s="115">
        <f t="shared" si="16"/>
        <v>384.9</v>
      </c>
      <c r="M52" s="115">
        <f t="shared" si="17"/>
        <v>1250.925</v>
      </c>
      <c r="N52" s="118">
        <f t="shared" si="24"/>
        <v>4391.7089999999998</v>
      </c>
      <c r="O52" s="113">
        <f t="shared" si="18"/>
        <v>4391.7089999999998</v>
      </c>
      <c r="P52" s="337"/>
      <c r="Q52" s="117"/>
      <c r="R52" s="117" t="e">
        <f>D52/#REF!</f>
        <v>#REF!</v>
      </c>
      <c r="S52" s="174">
        <v>32</v>
      </c>
      <c r="T52" s="175">
        <f t="shared" si="25"/>
        <v>33</v>
      </c>
      <c r="U52" s="175">
        <v>10</v>
      </c>
      <c r="V52" s="177">
        <v>25</v>
      </c>
    </row>
    <row r="53" spans="1:27" x14ac:dyDescent="0.25">
      <c r="A53" s="296" t="s">
        <v>132</v>
      </c>
      <c r="B53" s="292">
        <v>0.5</v>
      </c>
      <c r="C53" s="113">
        <f t="shared" si="19"/>
        <v>84678</v>
      </c>
      <c r="D53" s="113">
        <f t="shared" si="26"/>
        <v>42339</v>
      </c>
      <c r="E53" s="114">
        <f>D53/N53</f>
        <v>22</v>
      </c>
      <c r="F53" s="115">
        <v>22</v>
      </c>
      <c r="G53" s="117">
        <f t="shared" si="21"/>
        <v>18.333333333333336</v>
      </c>
      <c r="H53" s="115">
        <f t="shared" si="22"/>
        <v>22</v>
      </c>
      <c r="I53" s="116">
        <f t="shared" si="23"/>
        <v>16.923076923076923</v>
      </c>
      <c r="J53" s="114">
        <f t="shared" si="14"/>
        <v>1924.5</v>
      </c>
      <c r="K53" s="115">
        <f t="shared" si="15"/>
        <v>0</v>
      </c>
      <c r="L53" s="115">
        <f t="shared" si="16"/>
        <v>0</v>
      </c>
      <c r="M53" s="115">
        <f t="shared" si="17"/>
        <v>0</v>
      </c>
      <c r="N53" s="118">
        <f t="shared" si="24"/>
        <v>1924.5</v>
      </c>
      <c r="O53" s="113">
        <f t="shared" si="18"/>
        <v>1924.5</v>
      </c>
      <c r="P53" s="337"/>
      <c r="Q53" s="117"/>
      <c r="R53" s="117" t="e">
        <f>D53/#REF!</f>
        <v>#REF!</v>
      </c>
      <c r="S53" s="174">
        <v>100</v>
      </c>
      <c r="T53" s="175">
        <v>0</v>
      </c>
      <c r="U53" s="175">
        <v>0</v>
      </c>
      <c r="V53" s="177">
        <v>0</v>
      </c>
    </row>
    <row r="54" spans="1:27" x14ac:dyDescent="0.25">
      <c r="A54" s="296" t="s">
        <v>133</v>
      </c>
      <c r="B54" s="292">
        <v>0.5</v>
      </c>
      <c r="C54" s="173">
        <f t="shared" si="19"/>
        <v>84678</v>
      </c>
      <c r="D54" s="173">
        <f t="shared" si="26"/>
        <v>42339</v>
      </c>
      <c r="E54" s="114">
        <f>D54/N54</f>
        <v>16.923076923076923</v>
      </c>
      <c r="F54" s="115">
        <v>22</v>
      </c>
      <c r="G54" s="117">
        <f t="shared" si="21"/>
        <v>18.333333333333336</v>
      </c>
      <c r="H54" s="175">
        <f t="shared" si="22"/>
        <v>22</v>
      </c>
      <c r="I54" s="116">
        <f t="shared" si="23"/>
        <v>16.923076923076923</v>
      </c>
      <c r="J54" s="174">
        <f t="shared" si="14"/>
        <v>0</v>
      </c>
      <c r="K54" s="175">
        <f t="shared" si="15"/>
        <v>0</v>
      </c>
      <c r="L54" s="175">
        <f t="shared" si="16"/>
        <v>0</v>
      </c>
      <c r="M54" s="175">
        <f t="shared" si="17"/>
        <v>2501.85</v>
      </c>
      <c r="N54" s="178">
        <f t="shared" si="24"/>
        <v>2501.85</v>
      </c>
      <c r="O54" s="113">
        <f t="shared" si="18"/>
        <v>2501.85</v>
      </c>
      <c r="P54" s="338"/>
      <c r="Q54" s="176"/>
      <c r="R54" s="176" t="e">
        <f>D54/#REF!</f>
        <v>#REF!</v>
      </c>
      <c r="S54" s="174">
        <v>0</v>
      </c>
      <c r="T54" s="175">
        <v>0</v>
      </c>
      <c r="U54" s="175">
        <v>0</v>
      </c>
      <c r="V54" s="177">
        <v>100</v>
      </c>
    </row>
    <row r="55" spans="1:27" x14ac:dyDescent="0.25">
      <c r="A55" s="296" t="s">
        <v>129</v>
      </c>
      <c r="B55" s="292">
        <v>0.5</v>
      </c>
      <c r="C55" s="113">
        <f t="shared" si="19"/>
        <v>84678</v>
      </c>
      <c r="D55" s="113">
        <f t="shared" si="26"/>
        <v>42339</v>
      </c>
      <c r="E55" s="114">
        <f>D55/N55</f>
        <v>16.923076923076923</v>
      </c>
      <c r="F55" s="115">
        <v>22</v>
      </c>
      <c r="G55" s="117">
        <f t="shared" si="21"/>
        <v>18.333333333333336</v>
      </c>
      <c r="H55" s="115">
        <f t="shared" si="22"/>
        <v>22</v>
      </c>
      <c r="I55" s="116">
        <f t="shared" si="23"/>
        <v>16.923076923076923</v>
      </c>
      <c r="J55" s="114">
        <f t="shared" si="14"/>
        <v>0</v>
      </c>
      <c r="K55" s="115">
        <f t="shared" si="15"/>
        <v>0</v>
      </c>
      <c r="L55" s="115">
        <f t="shared" si="16"/>
        <v>0</v>
      </c>
      <c r="M55" s="115">
        <f t="shared" si="17"/>
        <v>2501.85</v>
      </c>
      <c r="N55" s="118">
        <f t="shared" si="24"/>
        <v>2501.85</v>
      </c>
      <c r="O55" s="113">
        <f t="shared" si="18"/>
        <v>2501.85</v>
      </c>
      <c r="P55" s="119"/>
      <c r="Q55" s="115"/>
      <c r="R55" s="117" t="e">
        <f>D55/#REF!</f>
        <v>#REF!</v>
      </c>
      <c r="S55" s="174">
        <v>0</v>
      </c>
      <c r="T55" s="175">
        <v>0</v>
      </c>
      <c r="U55" s="175">
        <v>0</v>
      </c>
      <c r="V55" s="177">
        <v>100</v>
      </c>
    </row>
    <row r="56" spans="1:27" ht="15.75" thickBot="1" x14ac:dyDescent="0.3">
      <c r="A56" s="297" t="s">
        <v>20</v>
      </c>
      <c r="B56" s="298">
        <v>1</v>
      </c>
      <c r="C56" s="113">
        <f t="shared" si="19"/>
        <v>84678</v>
      </c>
      <c r="D56" s="113">
        <f t="shared" si="26"/>
        <v>84678</v>
      </c>
      <c r="E56" s="114">
        <f>D56/N56</f>
        <v>19.555555555555557</v>
      </c>
      <c r="F56" s="115">
        <v>22</v>
      </c>
      <c r="G56" s="117">
        <f t="shared" si="21"/>
        <v>18.333333333333336</v>
      </c>
      <c r="H56" s="115">
        <f t="shared" si="22"/>
        <v>22</v>
      </c>
      <c r="I56" s="116">
        <f t="shared" si="23"/>
        <v>16.923076923076923</v>
      </c>
      <c r="J56" s="114">
        <f t="shared" si="14"/>
        <v>1539.6</v>
      </c>
      <c r="K56" s="115">
        <f t="shared" si="15"/>
        <v>1154.6999999999998</v>
      </c>
      <c r="L56" s="115">
        <f t="shared" si="16"/>
        <v>384.9</v>
      </c>
      <c r="M56" s="115">
        <f t="shared" si="17"/>
        <v>1250.925</v>
      </c>
      <c r="N56" s="118">
        <f t="shared" si="24"/>
        <v>4330.125</v>
      </c>
      <c r="O56" s="120">
        <f t="shared" si="18"/>
        <v>4330.125</v>
      </c>
      <c r="P56" s="119"/>
      <c r="Q56" s="115"/>
      <c r="R56" s="115"/>
      <c r="S56" s="305">
        <v>40</v>
      </c>
      <c r="T56" s="299">
        <f>100-S56-U56-V56</f>
        <v>25</v>
      </c>
      <c r="U56" s="299">
        <v>10</v>
      </c>
      <c r="V56" s="301">
        <v>25</v>
      </c>
    </row>
    <row r="57" spans="1:27" ht="15.75" thickBot="1" x14ac:dyDescent="0.3">
      <c r="A57" s="66" t="s">
        <v>22</v>
      </c>
      <c r="B57" s="184">
        <f>B45+B56</f>
        <v>14.75</v>
      </c>
      <c r="C57" s="113">
        <f t="shared" si="19"/>
        <v>84678</v>
      </c>
      <c r="D57" s="127">
        <f>D45+D56</f>
        <v>1249000.5</v>
      </c>
      <c r="E57" s="127">
        <f>AVERAGE(E45,E56)</f>
        <v>19.348896728593303</v>
      </c>
      <c r="F57" s="127">
        <f>AVERAGE(F45,F56)</f>
        <v>22</v>
      </c>
      <c r="G57" s="127">
        <f>AVERAGE(G45,G56)</f>
        <v>18.333333333333336</v>
      </c>
      <c r="H57" s="127">
        <f>AVERAGE(H45,H56)</f>
        <v>22</v>
      </c>
      <c r="I57" s="127">
        <f>AVERAGE(I45,I56)</f>
        <v>16.923076923076923</v>
      </c>
      <c r="J57" s="127">
        <f t="shared" ref="J57:O57" si="27">J45+J56</f>
        <v>18638.782500000001</v>
      </c>
      <c r="K57" s="127">
        <f t="shared" si="27"/>
        <v>20415.095999999998</v>
      </c>
      <c r="L57" s="127">
        <f t="shared" si="27"/>
        <v>4522.5749999999998</v>
      </c>
      <c r="M57" s="127">
        <f t="shared" si="27"/>
        <v>21578.456249999996</v>
      </c>
      <c r="N57" s="127">
        <f t="shared" si="27"/>
        <v>65154.909749999999</v>
      </c>
      <c r="O57" s="127">
        <f t="shared" si="27"/>
        <v>65154.909749999999</v>
      </c>
      <c r="P57" s="132"/>
      <c r="Q57" s="129"/>
      <c r="R57" s="129"/>
      <c r="S57" s="132">
        <f>AVERAGE(S45,S56)</f>
        <v>36.049999999999997</v>
      </c>
      <c r="T57" s="132">
        <f>AVERAGE(T45,T56)</f>
        <v>24.55</v>
      </c>
      <c r="U57" s="132">
        <f>AVERAGE(U45,U56)</f>
        <v>8.15</v>
      </c>
      <c r="V57" s="132">
        <f>AVERAGE(V45,V56)</f>
        <v>31.25</v>
      </c>
    </row>
    <row r="58" spans="1:27" ht="65.25" customHeight="1" x14ac:dyDescent="0.25">
      <c r="A58" s="185"/>
      <c r="B58" s="186"/>
      <c r="C58" s="187"/>
      <c r="D58" s="187"/>
      <c r="E58" s="187"/>
      <c r="F58" s="187"/>
      <c r="G58" s="187"/>
      <c r="H58" s="187"/>
      <c r="I58" s="187"/>
      <c r="J58" s="187"/>
      <c r="K58" s="187"/>
      <c r="L58" s="187"/>
      <c r="M58" s="187"/>
      <c r="N58" s="187"/>
      <c r="O58" s="187"/>
      <c r="P58" s="187"/>
      <c r="Q58" s="187"/>
      <c r="R58" s="187"/>
      <c r="S58" s="187"/>
      <c r="T58" s="187"/>
      <c r="U58" s="187"/>
      <c r="V58" s="187"/>
    </row>
    <row r="59" spans="1:27" ht="76.5" customHeight="1" x14ac:dyDescent="0.25"/>
    <row r="60" spans="1:27" ht="15.75" thickBot="1" x14ac:dyDescent="0.3">
      <c r="A60" s="557" t="s">
        <v>98</v>
      </c>
      <c r="B60" s="557"/>
      <c r="C60" s="557"/>
      <c r="D60" s="557"/>
      <c r="E60" s="557"/>
      <c r="F60" s="557"/>
      <c r="G60" s="557"/>
      <c r="H60" s="557"/>
      <c r="I60" s="557"/>
      <c r="J60" s="557"/>
      <c r="K60" s="557"/>
      <c r="L60" s="557"/>
      <c r="M60" s="557"/>
      <c r="N60" s="557"/>
      <c r="O60" s="557"/>
      <c r="P60" s="557"/>
      <c r="Q60" s="557"/>
      <c r="R60" s="557"/>
      <c r="S60" s="557"/>
      <c r="T60" s="557"/>
      <c r="U60" s="557"/>
      <c r="V60" s="557"/>
      <c r="W60" s="345"/>
      <c r="X60" s="345"/>
      <c r="Y60" s="345"/>
      <c r="Z60" s="345"/>
      <c r="AA60" s="345"/>
    </row>
    <row r="61" spans="1:27" ht="15" customHeight="1" x14ac:dyDescent="0.25">
      <c r="A61" s="554" t="s">
        <v>53</v>
      </c>
      <c r="B61" s="527" t="s">
        <v>10</v>
      </c>
      <c r="C61" s="527" t="s">
        <v>54</v>
      </c>
      <c r="D61" s="527" t="s">
        <v>55</v>
      </c>
      <c r="E61" s="530" t="s">
        <v>57</v>
      </c>
      <c r="F61" s="531"/>
      <c r="G61" s="531"/>
      <c r="H61" s="531"/>
      <c r="I61" s="532"/>
      <c r="J61" s="530" t="s">
        <v>77</v>
      </c>
      <c r="K61" s="531"/>
      <c r="L61" s="531"/>
      <c r="M61" s="531"/>
      <c r="N61" s="532"/>
      <c r="O61" s="530" t="s">
        <v>136</v>
      </c>
      <c r="P61" s="531"/>
      <c r="Q61" s="531"/>
      <c r="R61" s="532"/>
      <c r="S61" s="542" t="s">
        <v>60</v>
      </c>
      <c r="T61" s="543"/>
      <c r="U61" s="543"/>
      <c r="V61" s="544"/>
    </row>
    <row r="62" spans="1:27" x14ac:dyDescent="0.25">
      <c r="A62" s="555"/>
      <c r="B62" s="528"/>
      <c r="C62" s="528"/>
      <c r="D62" s="528"/>
      <c r="E62" s="533"/>
      <c r="F62" s="534"/>
      <c r="G62" s="534"/>
      <c r="H62" s="534"/>
      <c r="I62" s="535"/>
      <c r="J62" s="533"/>
      <c r="K62" s="534"/>
      <c r="L62" s="534"/>
      <c r="M62" s="534"/>
      <c r="N62" s="535"/>
      <c r="O62" s="533"/>
      <c r="P62" s="534"/>
      <c r="Q62" s="534"/>
      <c r="R62" s="535"/>
      <c r="S62" s="545"/>
      <c r="T62" s="546"/>
      <c r="U62" s="546"/>
      <c r="V62" s="547"/>
    </row>
    <row r="63" spans="1:27" ht="15.75" thickBot="1" x14ac:dyDescent="0.3">
      <c r="A63" s="555"/>
      <c r="B63" s="528"/>
      <c r="C63" s="528"/>
      <c r="D63" s="528"/>
      <c r="E63" s="536"/>
      <c r="F63" s="537"/>
      <c r="G63" s="537"/>
      <c r="H63" s="537"/>
      <c r="I63" s="538"/>
      <c r="J63" s="536"/>
      <c r="K63" s="537"/>
      <c r="L63" s="537"/>
      <c r="M63" s="537"/>
      <c r="N63" s="538"/>
      <c r="O63" s="533"/>
      <c r="P63" s="534"/>
      <c r="Q63" s="534"/>
      <c r="R63" s="535"/>
      <c r="S63" s="548"/>
      <c r="T63" s="549"/>
      <c r="U63" s="549"/>
      <c r="V63" s="550"/>
    </row>
    <row r="64" spans="1:27" ht="15" customHeight="1" x14ac:dyDescent="0.25">
      <c r="A64" s="555"/>
      <c r="B64" s="528"/>
      <c r="C64" s="528"/>
      <c r="D64" s="528"/>
      <c r="E64" s="554" t="s">
        <v>29</v>
      </c>
      <c r="F64" s="539" t="s">
        <v>43</v>
      </c>
      <c r="G64" s="539" t="s">
        <v>44</v>
      </c>
      <c r="H64" s="539" t="s">
        <v>45</v>
      </c>
      <c r="I64" s="539" t="s">
        <v>46</v>
      </c>
      <c r="J64" s="564" t="s">
        <v>40</v>
      </c>
      <c r="K64" s="567" t="s">
        <v>41</v>
      </c>
      <c r="L64" s="567" t="s">
        <v>61</v>
      </c>
      <c r="M64" s="570" t="s">
        <v>82</v>
      </c>
      <c r="N64" s="558" t="s">
        <v>72</v>
      </c>
      <c r="O64" s="533"/>
      <c r="P64" s="534"/>
      <c r="Q64" s="534"/>
      <c r="R64" s="535"/>
      <c r="S64" s="539" t="s">
        <v>40</v>
      </c>
      <c r="T64" s="539" t="s">
        <v>41</v>
      </c>
      <c r="U64" s="539" t="s">
        <v>61</v>
      </c>
      <c r="V64" s="551" t="s">
        <v>82</v>
      </c>
    </row>
    <row r="65" spans="1:22" x14ac:dyDescent="0.25">
      <c r="A65" s="555"/>
      <c r="B65" s="528"/>
      <c r="C65" s="528"/>
      <c r="D65" s="528"/>
      <c r="E65" s="555"/>
      <c r="F65" s="540"/>
      <c r="G65" s="540"/>
      <c r="H65" s="540"/>
      <c r="I65" s="540"/>
      <c r="J65" s="565"/>
      <c r="K65" s="568"/>
      <c r="L65" s="568"/>
      <c r="M65" s="571"/>
      <c r="N65" s="559"/>
      <c r="O65" s="533"/>
      <c r="P65" s="534"/>
      <c r="Q65" s="534"/>
      <c r="R65" s="535"/>
      <c r="S65" s="540"/>
      <c r="T65" s="540"/>
      <c r="U65" s="540"/>
      <c r="V65" s="552"/>
    </row>
    <row r="66" spans="1:22" x14ac:dyDescent="0.25">
      <c r="A66" s="555"/>
      <c r="B66" s="528"/>
      <c r="C66" s="528"/>
      <c r="D66" s="528"/>
      <c r="E66" s="555"/>
      <c r="F66" s="540"/>
      <c r="G66" s="540"/>
      <c r="H66" s="540"/>
      <c r="I66" s="540"/>
      <c r="J66" s="565"/>
      <c r="K66" s="568"/>
      <c r="L66" s="568"/>
      <c r="M66" s="571"/>
      <c r="N66" s="559"/>
      <c r="O66" s="533"/>
      <c r="P66" s="534"/>
      <c r="Q66" s="534"/>
      <c r="R66" s="535"/>
      <c r="S66" s="540"/>
      <c r="T66" s="540"/>
      <c r="U66" s="540"/>
      <c r="V66" s="552"/>
    </row>
    <row r="67" spans="1:22" x14ac:dyDescent="0.25">
      <c r="A67" s="555"/>
      <c r="B67" s="528"/>
      <c r="C67" s="528"/>
      <c r="D67" s="528"/>
      <c r="E67" s="555"/>
      <c r="F67" s="540"/>
      <c r="G67" s="540"/>
      <c r="H67" s="540"/>
      <c r="I67" s="540"/>
      <c r="J67" s="565"/>
      <c r="K67" s="568"/>
      <c r="L67" s="568"/>
      <c r="M67" s="571"/>
      <c r="N67" s="559"/>
      <c r="O67" s="533"/>
      <c r="P67" s="534"/>
      <c r="Q67" s="534"/>
      <c r="R67" s="535"/>
      <c r="S67" s="540"/>
      <c r="T67" s="540"/>
      <c r="U67" s="540"/>
      <c r="V67" s="552"/>
    </row>
    <row r="68" spans="1:22" ht="15.75" thickBot="1" x14ac:dyDescent="0.3">
      <c r="A68" s="555"/>
      <c r="B68" s="528"/>
      <c r="C68" s="528"/>
      <c r="D68" s="528"/>
      <c r="E68" s="555"/>
      <c r="F68" s="540"/>
      <c r="G68" s="540"/>
      <c r="H68" s="540"/>
      <c r="I68" s="540"/>
      <c r="J68" s="566"/>
      <c r="K68" s="569"/>
      <c r="L68" s="569"/>
      <c r="M68" s="573"/>
      <c r="N68" s="560"/>
      <c r="O68" s="533"/>
      <c r="P68" s="534"/>
      <c r="Q68" s="534"/>
      <c r="R68" s="535"/>
      <c r="S68" s="540"/>
      <c r="T68" s="540"/>
      <c r="U68" s="540"/>
      <c r="V68" s="552"/>
    </row>
    <row r="69" spans="1:22" x14ac:dyDescent="0.25">
      <c r="A69" s="1" t="s">
        <v>12</v>
      </c>
      <c r="B69" s="188">
        <v>0.5</v>
      </c>
      <c r="C69" s="105">
        <f>C55</f>
        <v>84678</v>
      </c>
      <c r="D69" s="105">
        <f>C69*B69</f>
        <v>42339</v>
      </c>
      <c r="E69" s="106">
        <f t="shared" ref="E69:E74" si="28">D69/N69</f>
        <v>20.370370370370374</v>
      </c>
      <c r="F69" s="107">
        <v>22</v>
      </c>
      <c r="G69" s="294">
        <f t="shared" ref="G69:G74" si="29">F69/1.2</f>
        <v>18.333333333333336</v>
      </c>
      <c r="H69" s="107">
        <f t="shared" ref="H69:H74" si="30">F69</f>
        <v>22</v>
      </c>
      <c r="I69" s="108">
        <f t="shared" ref="I69:I74" si="31">H69/1.3</f>
        <v>16.923076923076923</v>
      </c>
      <c r="J69" s="106">
        <f t="shared" ref="J69:J74" si="32">(D69*S69/100)/F69</f>
        <v>962.25</v>
      </c>
      <c r="K69" s="107">
        <f t="shared" ref="K69:K74" si="33">(D69*T69/100)/G69</f>
        <v>923.75999999999976</v>
      </c>
      <c r="L69" s="107">
        <f t="shared" ref="L69:L74" si="34">(D69*U69/100)/H69</f>
        <v>192.45</v>
      </c>
      <c r="M69" s="107">
        <f t="shared" ref="M69:M74" si="35">(D69*V69/100)/I69</f>
        <v>0</v>
      </c>
      <c r="N69" s="109">
        <f t="shared" ref="N69:N74" si="36">J69+K69+L69+M69</f>
        <v>2078.4599999999996</v>
      </c>
      <c r="O69" s="105">
        <f t="shared" ref="O69:O74" si="37">D69/E69</f>
        <v>2078.4599999999996</v>
      </c>
      <c r="P69" s="112"/>
      <c r="Q69" s="107"/>
      <c r="R69" s="107"/>
      <c r="S69" s="341">
        <v>50</v>
      </c>
      <c r="T69" s="341">
        <v>40</v>
      </c>
      <c r="U69" s="341">
        <v>10</v>
      </c>
      <c r="V69" s="342">
        <v>0</v>
      </c>
    </row>
    <row r="70" spans="1:22" x14ac:dyDescent="0.25">
      <c r="A70" s="136" t="s">
        <v>13</v>
      </c>
      <c r="B70" s="190">
        <v>0.5</v>
      </c>
      <c r="C70" s="113">
        <f t="shared" ref="C70:C75" si="38">ROUND(C69,0)</f>
        <v>84678</v>
      </c>
      <c r="D70" s="113">
        <f>B70*C70</f>
        <v>42339</v>
      </c>
      <c r="E70" s="114">
        <f t="shared" si="28"/>
        <v>20.370370370370374</v>
      </c>
      <c r="F70" s="115">
        <v>22</v>
      </c>
      <c r="G70" s="117">
        <f t="shared" si="29"/>
        <v>18.333333333333336</v>
      </c>
      <c r="H70" s="115">
        <f t="shared" si="30"/>
        <v>22</v>
      </c>
      <c r="I70" s="116">
        <f t="shared" si="31"/>
        <v>16.923076923076923</v>
      </c>
      <c r="J70" s="114">
        <f t="shared" si="32"/>
        <v>962.25</v>
      </c>
      <c r="K70" s="115">
        <f t="shared" si="33"/>
        <v>923.75999999999976</v>
      </c>
      <c r="L70" s="115">
        <f t="shared" si="34"/>
        <v>192.45</v>
      </c>
      <c r="M70" s="115">
        <f t="shared" si="35"/>
        <v>0</v>
      </c>
      <c r="N70" s="118">
        <f t="shared" si="36"/>
        <v>2078.4599999999996</v>
      </c>
      <c r="O70" s="113">
        <f t="shared" si="37"/>
        <v>2078.4599999999996</v>
      </c>
      <c r="P70" s="337"/>
      <c r="Q70" s="117"/>
      <c r="R70" s="117" t="e">
        <f>D70/#REF!</f>
        <v>#REF!</v>
      </c>
      <c r="S70" s="326">
        <v>50</v>
      </c>
      <c r="T70" s="326">
        <v>40</v>
      </c>
      <c r="U70" s="343">
        <v>10</v>
      </c>
      <c r="V70" s="327">
        <v>0</v>
      </c>
    </row>
    <row r="71" spans="1:22" x14ac:dyDescent="0.25">
      <c r="A71" s="136" t="s">
        <v>24</v>
      </c>
      <c r="B71" s="190">
        <v>0.5</v>
      </c>
      <c r="C71" s="113">
        <f t="shared" si="38"/>
        <v>84678</v>
      </c>
      <c r="D71" s="113">
        <f>B71*C71</f>
        <v>42339</v>
      </c>
      <c r="E71" s="114">
        <f t="shared" si="28"/>
        <v>18.518518518518519</v>
      </c>
      <c r="F71" s="115">
        <v>20</v>
      </c>
      <c r="G71" s="117">
        <f t="shared" si="29"/>
        <v>16.666666666666668</v>
      </c>
      <c r="H71" s="115">
        <f t="shared" si="30"/>
        <v>20</v>
      </c>
      <c r="I71" s="116">
        <f t="shared" si="31"/>
        <v>15.384615384615383</v>
      </c>
      <c r="J71" s="114">
        <f t="shared" si="32"/>
        <v>1270.17</v>
      </c>
      <c r="K71" s="115">
        <f t="shared" si="33"/>
        <v>1016.1359999999999</v>
      </c>
      <c r="L71" s="115">
        <f t="shared" si="34"/>
        <v>0</v>
      </c>
      <c r="M71" s="115">
        <f t="shared" si="35"/>
        <v>0</v>
      </c>
      <c r="N71" s="118">
        <f t="shared" si="36"/>
        <v>2286.306</v>
      </c>
      <c r="O71" s="113">
        <f t="shared" si="37"/>
        <v>2286.306</v>
      </c>
      <c r="P71" s="337"/>
      <c r="Q71" s="117"/>
      <c r="R71" s="117" t="e">
        <f>D71/#REF!</f>
        <v>#REF!</v>
      </c>
      <c r="S71" s="343">
        <v>60</v>
      </c>
      <c r="T71" s="343">
        <v>40</v>
      </c>
      <c r="U71" s="343">
        <v>0</v>
      </c>
      <c r="V71" s="327">
        <v>0</v>
      </c>
    </row>
    <row r="72" spans="1:22" x14ac:dyDescent="0.25">
      <c r="A72" s="4" t="s">
        <v>135</v>
      </c>
      <c r="B72" s="315">
        <v>0.5</v>
      </c>
      <c r="C72" s="113">
        <f t="shared" si="38"/>
        <v>84678</v>
      </c>
      <c r="D72" s="113">
        <f>B72*C72</f>
        <v>42339</v>
      </c>
      <c r="E72" s="114">
        <f t="shared" si="28"/>
        <v>23.076923076923077</v>
      </c>
      <c r="F72" s="115">
        <v>30</v>
      </c>
      <c r="G72" s="117">
        <f t="shared" si="29"/>
        <v>25</v>
      </c>
      <c r="H72" s="115">
        <f t="shared" si="30"/>
        <v>30</v>
      </c>
      <c r="I72" s="116">
        <f t="shared" si="31"/>
        <v>23.076923076923077</v>
      </c>
      <c r="J72" s="114">
        <f t="shared" si="32"/>
        <v>0</v>
      </c>
      <c r="K72" s="115">
        <f t="shared" si="33"/>
        <v>0</v>
      </c>
      <c r="L72" s="115">
        <f t="shared" si="34"/>
        <v>0</v>
      </c>
      <c r="M72" s="115">
        <f t="shared" si="35"/>
        <v>1834.69</v>
      </c>
      <c r="N72" s="118">
        <f t="shared" si="36"/>
        <v>1834.69</v>
      </c>
      <c r="O72" s="113">
        <f t="shared" si="37"/>
        <v>1834.69</v>
      </c>
      <c r="P72" s="337"/>
      <c r="Q72" s="117"/>
      <c r="R72" s="117" t="e">
        <f>D72/#REF!</f>
        <v>#REF!</v>
      </c>
      <c r="S72" s="326">
        <v>0</v>
      </c>
      <c r="T72" s="326">
        <v>0</v>
      </c>
      <c r="U72" s="326">
        <v>0</v>
      </c>
      <c r="V72" s="327">
        <v>100</v>
      </c>
    </row>
    <row r="73" spans="1:22" x14ac:dyDescent="0.25">
      <c r="A73" s="4" t="s">
        <v>8</v>
      </c>
      <c r="B73" s="315">
        <v>1</v>
      </c>
      <c r="C73" s="113">
        <f t="shared" si="38"/>
        <v>84678</v>
      </c>
      <c r="D73" s="113">
        <f>B73*C73</f>
        <v>84678</v>
      </c>
      <c r="E73" s="114">
        <f t="shared" si="28"/>
        <v>17.813765182186238</v>
      </c>
      <c r="F73" s="115">
        <v>22</v>
      </c>
      <c r="G73" s="117">
        <f t="shared" si="29"/>
        <v>18.333333333333336</v>
      </c>
      <c r="H73" s="115">
        <f t="shared" si="30"/>
        <v>22</v>
      </c>
      <c r="I73" s="116">
        <f t="shared" si="31"/>
        <v>16.923076923076923</v>
      </c>
      <c r="J73" s="114">
        <f t="shared" si="32"/>
        <v>962.25</v>
      </c>
      <c r="K73" s="115">
        <f t="shared" si="33"/>
        <v>1847.5199999999995</v>
      </c>
      <c r="L73" s="115">
        <f t="shared" si="34"/>
        <v>192.45</v>
      </c>
      <c r="M73" s="115">
        <f t="shared" si="35"/>
        <v>1751.2949999999998</v>
      </c>
      <c r="N73" s="118">
        <f t="shared" si="36"/>
        <v>4753.5149999999994</v>
      </c>
      <c r="O73" s="113">
        <f t="shared" si="37"/>
        <v>4753.5149999999994</v>
      </c>
      <c r="P73" s="337"/>
      <c r="Q73" s="117"/>
      <c r="R73" s="117" t="e">
        <f>D73/#REF!</f>
        <v>#REF!</v>
      </c>
      <c r="S73" s="326">
        <v>25</v>
      </c>
      <c r="T73" s="326">
        <v>40</v>
      </c>
      <c r="U73" s="326">
        <v>5</v>
      </c>
      <c r="V73" s="327">
        <v>35</v>
      </c>
    </row>
    <row r="74" spans="1:22" ht="15.75" thickBot="1" x14ac:dyDescent="0.3">
      <c r="A74" s="250" t="s">
        <v>9</v>
      </c>
      <c r="B74" s="316">
        <v>1</v>
      </c>
      <c r="C74" s="314">
        <f t="shared" si="38"/>
        <v>84678</v>
      </c>
      <c r="D74" s="314">
        <f>B74*C74</f>
        <v>84678</v>
      </c>
      <c r="E74" s="163">
        <f t="shared" si="28"/>
        <v>21.153846153846157</v>
      </c>
      <c r="F74" s="164">
        <v>22</v>
      </c>
      <c r="G74" s="322">
        <f t="shared" si="29"/>
        <v>18.333333333333336</v>
      </c>
      <c r="H74" s="164">
        <f t="shared" si="30"/>
        <v>22</v>
      </c>
      <c r="I74" s="165">
        <f t="shared" si="31"/>
        <v>16.923076923076923</v>
      </c>
      <c r="J74" s="163">
        <f t="shared" si="32"/>
        <v>3079.2</v>
      </c>
      <c r="K74" s="164">
        <f t="shared" si="33"/>
        <v>923.75999999999976</v>
      </c>
      <c r="L74" s="164">
        <f t="shared" si="34"/>
        <v>0</v>
      </c>
      <c r="M74" s="164">
        <f t="shared" si="35"/>
        <v>0</v>
      </c>
      <c r="N74" s="335">
        <f t="shared" si="36"/>
        <v>4002.9599999999996</v>
      </c>
      <c r="O74" s="314">
        <f t="shared" si="37"/>
        <v>4002.9599999999996</v>
      </c>
      <c r="P74" s="340"/>
      <c r="Q74" s="322"/>
      <c r="R74" s="322" t="e">
        <f>D74/#REF!</f>
        <v>#REF!</v>
      </c>
      <c r="S74" s="328">
        <v>80</v>
      </c>
      <c r="T74" s="328">
        <v>20</v>
      </c>
      <c r="U74" s="328">
        <v>0</v>
      </c>
      <c r="V74" s="329">
        <v>0</v>
      </c>
    </row>
    <row r="75" spans="1:22" ht="15.75" thickBot="1" x14ac:dyDescent="0.3">
      <c r="A75" s="317" t="s">
        <v>22</v>
      </c>
      <c r="B75" s="318">
        <f>B69+B70+B71+B72+B73+B74</f>
        <v>4</v>
      </c>
      <c r="C75" s="314">
        <f t="shared" si="38"/>
        <v>84678</v>
      </c>
      <c r="D75" s="346">
        <f>D69+D70+D71+D72+D73+D74</f>
        <v>338712</v>
      </c>
      <c r="E75" s="320">
        <f>AVERAGE(E69,E70,E71,E72,E73,E74)</f>
        <v>20.217298945369123</v>
      </c>
      <c r="F75" s="320">
        <f>AVERAGE(F69,F70,F71,F72,F73,F74)</f>
        <v>23</v>
      </c>
      <c r="G75" s="320">
        <f>AVERAGE(G69,G70,G71,G72,G73,G74)</f>
        <v>19.166666666666671</v>
      </c>
      <c r="H75" s="320">
        <f>AVERAGE(H69,H70,H71,H72,H73,H74)</f>
        <v>23</v>
      </c>
      <c r="I75" s="320">
        <f>AVERAGE(I69,I70,I71,I72,I73,I74)</f>
        <v>17.69230769230769</v>
      </c>
      <c r="J75" s="320">
        <f t="shared" ref="J75:O75" si="39">SUM(J69:J74)</f>
        <v>7236.12</v>
      </c>
      <c r="K75" s="320">
        <f t="shared" si="39"/>
        <v>5634.9359999999997</v>
      </c>
      <c r="L75" s="320">
        <f t="shared" si="39"/>
        <v>577.34999999999991</v>
      </c>
      <c r="M75" s="320">
        <f t="shared" si="39"/>
        <v>3585.9849999999997</v>
      </c>
      <c r="N75" s="336">
        <f t="shared" si="39"/>
        <v>17034.391</v>
      </c>
      <c r="O75" s="319">
        <f t="shared" si="39"/>
        <v>17034.391</v>
      </c>
      <c r="P75" s="321"/>
      <c r="Q75" s="302"/>
      <c r="R75" s="302"/>
      <c r="S75" s="344">
        <f>AVERAGE(S69,S70,S71,S72,S73,S74)</f>
        <v>44.166666666666664</v>
      </c>
      <c r="T75" s="344">
        <f>AVERAGE(T69,T70,T71,T72,T73,T74)</f>
        <v>30</v>
      </c>
      <c r="U75" s="344">
        <f>AVERAGE(U69,U70,U71,U72,U73,U74)</f>
        <v>4.166666666666667</v>
      </c>
      <c r="V75" s="344">
        <f>AVERAGE(V69,V70,V71,V72,V73,V74)</f>
        <v>22.5</v>
      </c>
    </row>
    <row r="78" spans="1:22" ht="15.75" thickBot="1" x14ac:dyDescent="0.3">
      <c r="A78" s="557" t="s">
        <v>139</v>
      </c>
      <c r="B78" s="557"/>
      <c r="C78" s="557"/>
      <c r="D78" s="557"/>
      <c r="E78" s="557"/>
      <c r="F78" s="557"/>
      <c r="G78" s="557"/>
      <c r="H78" s="557"/>
      <c r="I78" s="557"/>
      <c r="J78" s="557"/>
      <c r="K78" s="557"/>
      <c r="L78" s="557"/>
      <c r="M78" s="557"/>
      <c r="N78" s="557"/>
      <c r="O78" s="557"/>
      <c r="P78" s="557"/>
      <c r="Q78" s="557"/>
      <c r="R78" s="557"/>
      <c r="S78" s="557"/>
      <c r="T78" s="557"/>
      <c r="U78" s="557"/>
      <c r="V78" s="557"/>
    </row>
    <row r="79" spans="1:22" ht="15" customHeight="1" x14ac:dyDescent="0.25">
      <c r="A79" s="554" t="s">
        <v>53</v>
      </c>
      <c r="B79" s="527" t="s">
        <v>10</v>
      </c>
      <c r="C79" s="527" t="s">
        <v>54</v>
      </c>
      <c r="D79" s="527" t="s">
        <v>55</v>
      </c>
      <c r="E79" s="530" t="s">
        <v>57</v>
      </c>
      <c r="F79" s="531"/>
      <c r="G79" s="531"/>
      <c r="H79" s="531"/>
      <c r="I79" s="532"/>
      <c r="J79" s="530" t="s">
        <v>77</v>
      </c>
      <c r="K79" s="531"/>
      <c r="L79" s="531"/>
      <c r="M79" s="531"/>
      <c r="N79" s="532"/>
      <c r="O79" s="530" t="s">
        <v>136</v>
      </c>
      <c r="P79" s="531"/>
      <c r="Q79" s="531"/>
      <c r="R79" s="532"/>
      <c r="S79" s="542" t="s">
        <v>60</v>
      </c>
      <c r="T79" s="543"/>
      <c r="U79" s="543"/>
      <c r="V79" s="544"/>
    </row>
    <row r="80" spans="1:22" x14ac:dyDescent="0.25">
      <c r="A80" s="555"/>
      <c r="B80" s="528"/>
      <c r="C80" s="528"/>
      <c r="D80" s="528"/>
      <c r="E80" s="533"/>
      <c r="F80" s="534"/>
      <c r="G80" s="534"/>
      <c r="H80" s="534"/>
      <c r="I80" s="535"/>
      <c r="J80" s="533"/>
      <c r="K80" s="534"/>
      <c r="L80" s="534"/>
      <c r="M80" s="534"/>
      <c r="N80" s="535"/>
      <c r="O80" s="533"/>
      <c r="P80" s="534"/>
      <c r="Q80" s="534"/>
      <c r="R80" s="535"/>
      <c r="S80" s="545"/>
      <c r="T80" s="546"/>
      <c r="U80" s="546"/>
      <c r="V80" s="547"/>
    </row>
    <row r="81" spans="1:22" ht="15.75" thickBot="1" x14ac:dyDescent="0.3">
      <c r="A81" s="555"/>
      <c r="B81" s="528"/>
      <c r="C81" s="528"/>
      <c r="D81" s="528"/>
      <c r="E81" s="536"/>
      <c r="F81" s="537"/>
      <c r="G81" s="537"/>
      <c r="H81" s="537"/>
      <c r="I81" s="538"/>
      <c r="J81" s="536"/>
      <c r="K81" s="537"/>
      <c r="L81" s="537"/>
      <c r="M81" s="537"/>
      <c r="N81" s="538"/>
      <c r="O81" s="533"/>
      <c r="P81" s="534"/>
      <c r="Q81" s="534"/>
      <c r="R81" s="535"/>
      <c r="S81" s="548"/>
      <c r="T81" s="549"/>
      <c r="U81" s="549"/>
      <c r="V81" s="550"/>
    </row>
    <row r="82" spans="1:22" ht="15" customHeight="1" x14ac:dyDescent="0.25">
      <c r="A82" s="555"/>
      <c r="B82" s="528"/>
      <c r="C82" s="528"/>
      <c r="D82" s="528"/>
      <c r="E82" s="554" t="s">
        <v>29</v>
      </c>
      <c r="F82" s="539" t="s">
        <v>43</v>
      </c>
      <c r="G82" s="539" t="s">
        <v>44</v>
      </c>
      <c r="H82" s="539" t="s">
        <v>45</v>
      </c>
      <c r="I82" s="539" t="s">
        <v>46</v>
      </c>
      <c r="J82" s="564" t="s">
        <v>40</v>
      </c>
      <c r="K82" s="567" t="s">
        <v>41</v>
      </c>
      <c r="L82" s="567" t="s">
        <v>61</v>
      </c>
      <c r="M82" s="570" t="s">
        <v>82</v>
      </c>
      <c r="N82" s="558" t="s">
        <v>72</v>
      </c>
      <c r="O82" s="533"/>
      <c r="P82" s="534"/>
      <c r="Q82" s="534"/>
      <c r="R82" s="535"/>
      <c r="S82" s="539" t="s">
        <v>40</v>
      </c>
      <c r="T82" s="539" t="s">
        <v>41</v>
      </c>
      <c r="U82" s="539" t="s">
        <v>61</v>
      </c>
      <c r="V82" s="551" t="s">
        <v>82</v>
      </c>
    </row>
    <row r="83" spans="1:22" x14ac:dyDescent="0.25">
      <c r="A83" s="555"/>
      <c r="B83" s="528"/>
      <c r="C83" s="528"/>
      <c r="D83" s="528"/>
      <c r="E83" s="555"/>
      <c r="F83" s="540"/>
      <c r="G83" s="540"/>
      <c r="H83" s="540"/>
      <c r="I83" s="540"/>
      <c r="J83" s="565"/>
      <c r="K83" s="568"/>
      <c r="L83" s="568"/>
      <c r="M83" s="571"/>
      <c r="N83" s="559"/>
      <c r="O83" s="533"/>
      <c r="P83" s="534"/>
      <c r="Q83" s="534"/>
      <c r="R83" s="535"/>
      <c r="S83" s="540"/>
      <c r="T83" s="540"/>
      <c r="U83" s="540"/>
      <c r="V83" s="552"/>
    </row>
    <row r="84" spans="1:22" x14ac:dyDescent="0.25">
      <c r="A84" s="555"/>
      <c r="B84" s="528"/>
      <c r="C84" s="528"/>
      <c r="D84" s="528"/>
      <c r="E84" s="555"/>
      <c r="F84" s="540"/>
      <c r="G84" s="540"/>
      <c r="H84" s="540"/>
      <c r="I84" s="540"/>
      <c r="J84" s="565"/>
      <c r="K84" s="568"/>
      <c r="L84" s="568"/>
      <c r="M84" s="571"/>
      <c r="N84" s="559"/>
      <c r="O84" s="533"/>
      <c r="P84" s="534"/>
      <c r="Q84" s="534"/>
      <c r="R84" s="535"/>
      <c r="S84" s="540"/>
      <c r="T84" s="540"/>
      <c r="U84" s="540"/>
      <c r="V84" s="552"/>
    </row>
    <row r="85" spans="1:22" x14ac:dyDescent="0.25">
      <c r="A85" s="555"/>
      <c r="B85" s="528"/>
      <c r="C85" s="528"/>
      <c r="D85" s="528"/>
      <c r="E85" s="555"/>
      <c r="F85" s="540"/>
      <c r="G85" s="540"/>
      <c r="H85" s="540"/>
      <c r="I85" s="540"/>
      <c r="J85" s="565"/>
      <c r="K85" s="568"/>
      <c r="L85" s="568"/>
      <c r="M85" s="571"/>
      <c r="N85" s="559"/>
      <c r="O85" s="533"/>
      <c r="P85" s="534"/>
      <c r="Q85" s="534"/>
      <c r="R85" s="535"/>
      <c r="S85" s="540"/>
      <c r="T85" s="540"/>
      <c r="U85" s="540"/>
      <c r="V85" s="552"/>
    </row>
    <row r="86" spans="1:22" ht="15.75" thickBot="1" x14ac:dyDescent="0.3">
      <c r="A86" s="555"/>
      <c r="B86" s="528"/>
      <c r="C86" s="528"/>
      <c r="D86" s="528"/>
      <c r="E86" s="555"/>
      <c r="F86" s="540"/>
      <c r="G86" s="540"/>
      <c r="H86" s="540"/>
      <c r="I86" s="540"/>
      <c r="J86" s="566"/>
      <c r="K86" s="569"/>
      <c r="L86" s="569"/>
      <c r="M86" s="573"/>
      <c r="N86" s="560"/>
      <c r="O86" s="533"/>
      <c r="P86" s="534"/>
      <c r="Q86" s="534"/>
      <c r="R86" s="535"/>
      <c r="S86" s="540"/>
      <c r="T86" s="540"/>
      <c r="U86" s="540"/>
      <c r="V86" s="552"/>
    </row>
    <row r="87" spans="1:22" x14ac:dyDescent="0.25">
      <c r="A87" s="56" t="s">
        <v>137</v>
      </c>
      <c r="B87" s="160">
        <f t="shared" ref="B87:B98" si="40">B21+B45</f>
        <v>28</v>
      </c>
      <c r="C87" s="105">
        <f>C74</f>
        <v>84678</v>
      </c>
      <c r="D87" s="105">
        <f t="shared" ref="D87:D98" si="41">D21+D45</f>
        <v>2370984</v>
      </c>
      <c r="E87" s="106">
        <f t="shared" ref="E87:I97" si="42">E21</f>
        <v>19.05456534621872</v>
      </c>
      <c r="F87" s="107">
        <f t="shared" si="42"/>
        <v>22</v>
      </c>
      <c r="G87" s="294">
        <f t="shared" si="42"/>
        <v>18.333333333333336</v>
      </c>
      <c r="H87" s="107">
        <f t="shared" si="42"/>
        <v>22</v>
      </c>
      <c r="I87" s="108">
        <f t="shared" si="42"/>
        <v>16.923076923076923</v>
      </c>
      <c r="J87" s="112">
        <f>J21+J45</f>
        <v>34198.365000000005</v>
      </c>
      <c r="K87" s="112">
        <f>K21+K45</f>
        <v>38520.791999999994</v>
      </c>
      <c r="L87" s="112">
        <f>L21+L45</f>
        <v>8275.35</v>
      </c>
      <c r="M87" s="112">
        <f>M21+M45</f>
        <v>43156.912499999991</v>
      </c>
      <c r="N87" s="112">
        <f t="shared" ref="N87:O98" si="43">N21+N45</f>
        <v>124151.41949999999</v>
      </c>
      <c r="O87" s="112">
        <f t="shared" si="43"/>
        <v>124151.41949999999</v>
      </c>
      <c r="P87" s="107"/>
      <c r="Q87" s="107"/>
      <c r="R87" s="109"/>
      <c r="S87" s="106">
        <f>AVERAGE(S88,S89,S90,S91,S92,S93,S95,S94,S96,S97,S98,S99,S100,S101,S102,S103,S104)</f>
        <v>36.823529411764703</v>
      </c>
      <c r="T87" s="106">
        <f>AVERAGE(T88,T89,T90,T91,T92,T93,T95,T94,T96,T97,T98,T99,T100,T101,T102,T103,T104)</f>
        <v>26.235294117647058</v>
      </c>
      <c r="U87" s="106">
        <f>AVERAGE(U88,U89,U90,U91,U92,U93,U95,U94,U96,U97,U98,U99,U100,U101,U102,U103,U104)</f>
        <v>5.7647058823529411</v>
      </c>
      <c r="V87" s="106">
        <f>AVERAGE(V88,V89,V90,V91,V92,V93,V95,V94,V96,V97,V98,V99,V100,V101,V102,V103,V104)</f>
        <v>31.470588235294116</v>
      </c>
    </row>
    <row r="88" spans="1:22" x14ac:dyDescent="0.25">
      <c r="A88" s="57" t="s">
        <v>84</v>
      </c>
      <c r="B88" s="162">
        <f t="shared" si="40"/>
        <v>3</v>
      </c>
      <c r="C88" s="113">
        <f>ROUND(C87,0)</f>
        <v>84678</v>
      </c>
      <c r="D88" s="113">
        <f t="shared" si="41"/>
        <v>254034</v>
      </c>
      <c r="E88" s="114">
        <f t="shared" si="42"/>
        <v>19.315188762071994</v>
      </c>
      <c r="F88" s="115">
        <f t="shared" si="42"/>
        <v>22</v>
      </c>
      <c r="G88" s="117">
        <f t="shared" si="42"/>
        <v>18.333333333333336</v>
      </c>
      <c r="H88" s="115">
        <f t="shared" si="42"/>
        <v>22</v>
      </c>
      <c r="I88" s="116">
        <f t="shared" si="42"/>
        <v>16.923076923076923</v>
      </c>
      <c r="J88" s="114">
        <f t="shared" ref="J88:M98" si="44">J22+J46</f>
        <v>4387.8599999999997</v>
      </c>
      <c r="K88" s="115">
        <f t="shared" si="44"/>
        <v>4434.0479999999998</v>
      </c>
      <c r="L88" s="115">
        <f t="shared" si="44"/>
        <v>577.35</v>
      </c>
      <c r="M88" s="115">
        <f t="shared" si="44"/>
        <v>3752.7750000000001</v>
      </c>
      <c r="N88" s="116">
        <f t="shared" si="43"/>
        <v>13152.032999999999</v>
      </c>
      <c r="O88" s="119">
        <f t="shared" si="43"/>
        <v>13152.032999999999</v>
      </c>
      <c r="P88" s="117"/>
      <c r="Q88" s="117"/>
      <c r="R88" s="330" t="e">
        <f>D88/#REF!</f>
        <v>#REF!</v>
      </c>
      <c r="S88" s="114">
        <f t="shared" ref="S88:V98" si="45">S22</f>
        <v>38</v>
      </c>
      <c r="T88" s="115">
        <f t="shared" si="45"/>
        <v>32</v>
      </c>
      <c r="U88" s="115">
        <f t="shared" si="45"/>
        <v>5</v>
      </c>
      <c r="V88" s="116">
        <f t="shared" si="45"/>
        <v>25</v>
      </c>
    </row>
    <row r="89" spans="1:22" x14ac:dyDescent="0.25">
      <c r="A89" s="57" t="s">
        <v>123</v>
      </c>
      <c r="B89" s="162">
        <f t="shared" si="40"/>
        <v>3</v>
      </c>
      <c r="C89" s="113">
        <f t="shared" ref="C89:C105" si="46">ROUND(C88,0)</f>
        <v>84678</v>
      </c>
      <c r="D89" s="113">
        <f t="shared" si="41"/>
        <v>254034</v>
      </c>
      <c r="E89" s="114">
        <f t="shared" si="42"/>
        <v>19.113814074717638</v>
      </c>
      <c r="F89" s="115">
        <f t="shared" si="42"/>
        <v>22</v>
      </c>
      <c r="G89" s="117">
        <f t="shared" si="42"/>
        <v>18.333333333333336</v>
      </c>
      <c r="H89" s="115">
        <f t="shared" si="42"/>
        <v>22</v>
      </c>
      <c r="I89" s="116">
        <f t="shared" si="42"/>
        <v>16.923076923076923</v>
      </c>
      <c r="J89" s="114">
        <f t="shared" si="44"/>
        <v>3695.0400000000004</v>
      </c>
      <c r="K89" s="115">
        <f t="shared" si="44"/>
        <v>5265.4319999999989</v>
      </c>
      <c r="L89" s="115">
        <f t="shared" si="44"/>
        <v>577.35</v>
      </c>
      <c r="M89" s="115">
        <f t="shared" si="44"/>
        <v>3752.7750000000001</v>
      </c>
      <c r="N89" s="116">
        <f t="shared" si="43"/>
        <v>13290.597</v>
      </c>
      <c r="O89" s="119">
        <f t="shared" si="43"/>
        <v>13290.597</v>
      </c>
      <c r="P89" s="117"/>
      <c r="Q89" s="117"/>
      <c r="R89" s="330" t="e">
        <f>D89/#REF!</f>
        <v>#REF!</v>
      </c>
      <c r="S89" s="114">
        <f t="shared" si="45"/>
        <v>32</v>
      </c>
      <c r="T89" s="115">
        <f t="shared" si="45"/>
        <v>38</v>
      </c>
      <c r="U89" s="115">
        <f t="shared" si="45"/>
        <v>5</v>
      </c>
      <c r="V89" s="116">
        <f t="shared" si="45"/>
        <v>25</v>
      </c>
    </row>
    <row r="90" spans="1:22" x14ac:dyDescent="0.25">
      <c r="A90" s="57" t="s">
        <v>124</v>
      </c>
      <c r="B90" s="162">
        <f t="shared" si="40"/>
        <v>3</v>
      </c>
      <c r="C90" s="113">
        <f t="shared" si="46"/>
        <v>84678</v>
      </c>
      <c r="D90" s="113">
        <f t="shared" si="41"/>
        <v>254034</v>
      </c>
      <c r="E90" s="114">
        <f t="shared" si="42"/>
        <v>19.45181255526083</v>
      </c>
      <c r="F90" s="115">
        <f t="shared" si="42"/>
        <v>22</v>
      </c>
      <c r="G90" s="117">
        <f t="shared" si="42"/>
        <v>18.333333333333336</v>
      </c>
      <c r="H90" s="115">
        <f t="shared" si="42"/>
        <v>22</v>
      </c>
      <c r="I90" s="116">
        <f t="shared" si="42"/>
        <v>16.923076923076923</v>
      </c>
      <c r="J90" s="114">
        <f t="shared" si="44"/>
        <v>4272.3900000000003</v>
      </c>
      <c r="K90" s="115">
        <f t="shared" si="44"/>
        <v>3879.7919999999999</v>
      </c>
      <c r="L90" s="115">
        <f t="shared" si="44"/>
        <v>1154.7</v>
      </c>
      <c r="M90" s="115">
        <f t="shared" si="44"/>
        <v>3752.7750000000001</v>
      </c>
      <c r="N90" s="116">
        <f t="shared" si="43"/>
        <v>13059.657000000001</v>
      </c>
      <c r="O90" s="119">
        <f t="shared" si="43"/>
        <v>13059.657000000001</v>
      </c>
      <c r="P90" s="117"/>
      <c r="Q90" s="117"/>
      <c r="R90" s="330" t="e">
        <f>D90/#REF!</f>
        <v>#REF!</v>
      </c>
      <c r="S90" s="114">
        <f t="shared" si="45"/>
        <v>37</v>
      </c>
      <c r="T90" s="115">
        <f t="shared" si="45"/>
        <v>28</v>
      </c>
      <c r="U90" s="115">
        <f t="shared" si="45"/>
        <v>10</v>
      </c>
      <c r="V90" s="116">
        <f t="shared" si="45"/>
        <v>25</v>
      </c>
    </row>
    <row r="91" spans="1:22" x14ac:dyDescent="0.25">
      <c r="A91" s="57" t="s">
        <v>125</v>
      </c>
      <c r="B91" s="162">
        <f t="shared" si="40"/>
        <v>3</v>
      </c>
      <c r="C91" s="113">
        <f t="shared" si="46"/>
        <v>84678</v>
      </c>
      <c r="D91" s="113">
        <f t="shared" si="41"/>
        <v>254034</v>
      </c>
      <c r="E91" s="114">
        <f t="shared" si="42"/>
        <v>19.28133216476775</v>
      </c>
      <c r="F91" s="115">
        <f t="shared" si="42"/>
        <v>22</v>
      </c>
      <c r="G91" s="117">
        <f t="shared" si="42"/>
        <v>18.333333333333336</v>
      </c>
      <c r="H91" s="115">
        <f t="shared" si="42"/>
        <v>22</v>
      </c>
      <c r="I91" s="116">
        <f t="shared" si="42"/>
        <v>16.923076923076923</v>
      </c>
      <c r="J91" s="114">
        <f t="shared" si="44"/>
        <v>2540.34</v>
      </c>
      <c r="K91" s="115">
        <f t="shared" si="44"/>
        <v>4572.6119999999992</v>
      </c>
      <c r="L91" s="115">
        <f t="shared" si="44"/>
        <v>2309.4</v>
      </c>
      <c r="M91" s="115">
        <f t="shared" si="44"/>
        <v>3752.7750000000001</v>
      </c>
      <c r="N91" s="116">
        <f t="shared" si="43"/>
        <v>13175.126999999999</v>
      </c>
      <c r="O91" s="119">
        <f t="shared" si="43"/>
        <v>13175.126999999999</v>
      </c>
      <c r="P91" s="117"/>
      <c r="Q91" s="117"/>
      <c r="R91" s="330" t="e">
        <f>D91/#REF!</f>
        <v>#REF!</v>
      </c>
      <c r="S91" s="114">
        <f t="shared" si="45"/>
        <v>22</v>
      </c>
      <c r="T91" s="115">
        <f t="shared" si="45"/>
        <v>33</v>
      </c>
      <c r="U91" s="115">
        <f t="shared" si="45"/>
        <v>20</v>
      </c>
      <c r="V91" s="116">
        <f t="shared" si="45"/>
        <v>25</v>
      </c>
    </row>
    <row r="92" spans="1:22" x14ac:dyDescent="0.25">
      <c r="A92" s="57" t="s">
        <v>126</v>
      </c>
      <c r="B92" s="162">
        <f t="shared" si="40"/>
        <v>3</v>
      </c>
      <c r="C92" s="113">
        <f t="shared" si="46"/>
        <v>84678</v>
      </c>
      <c r="D92" s="113">
        <f t="shared" si="41"/>
        <v>254034</v>
      </c>
      <c r="E92" s="114">
        <f t="shared" si="42"/>
        <v>18.884120171673821</v>
      </c>
      <c r="F92" s="115">
        <f t="shared" si="42"/>
        <v>22</v>
      </c>
      <c r="G92" s="117">
        <f t="shared" si="42"/>
        <v>18.333333333333336</v>
      </c>
      <c r="H92" s="115">
        <f t="shared" si="42"/>
        <v>22</v>
      </c>
      <c r="I92" s="116">
        <f t="shared" si="42"/>
        <v>16.923076923076923</v>
      </c>
      <c r="J92" s="114">
        <f t="shared" si="44"/>
        <v>2886.75</v>
      </c>
      <c r="K92" s="115">
        <f t="shared" si="44"/>
        <v>6235.3799999999992</v>
      </c>
      <c r="L92" s="115">
        <f t="shared" si="44"/>
        <v>577.35</v>
      </c>
      <c r="M92" s="115">
        <f t="shared" si="44"/>
        <v>3752.7750000000001</v>
      </c>
      <c r="N92" s="116">
        <f t="shared" si="43"/>
        <v>13452.254999999999</v>
      </c>
      <c r="O92" s="119">
        <f t="shared" si="43"/>
        <v>13452.254999999999</v>
      </c>
      <c r="P92" s="117"/>
      <c r="Q92" s="117"/>
      <c r="R92" s="330" t="e">
        <f>D92/#REF!</f>
        <v>#REF!</v>
      </c>
      <c r="S92" s="114">
        <f t="shared" si="45"/>
        <v>25</v>
      </c>
      <c r="T92" s="115">
        <f t="shared" si="45"/>
        <v>45</v>
      </c>
      <c r="U92" s="115">
        <f t="shared" si="45"/>
        <v>5</v>
      </c>
      <c r="V92" s="116">
        <f t="shared" si="45"/>
        <v>25</v>
      </c>
    </row>
    <row r="93" spans="1:22" x14ac:dyDescent="0.25">
      <c r="A93" s="323" t="s">
        <v>127</v>
      </c>
      <c r="B93" s="162">
        <f t="shared" si="40"/>
        <v>7.5</v>
      </c>
      <c r="C93" s="113">
        <f t="shared" si="46"/>
        <v>84678</v>
      </c>
      <c r="D93" s="113">
        <f t="shared" si="41"/>
        <v>635085</v>
      </c>
      <c r="E93" s="114">
        <f t="shared" si="42"/>
        <v>19.31518876207199</v>
      </c>
      <c r="F93" s="115">
        <f t="shared" si="42"/>
        <v>22</v>
      </c>
      <c r="G93" s="117">
        <f t="shared" si="42"/>
        <v>18.333333333333336</v>
      </c>
      <c r="H93" s="115">
        <f t="shared" si="42"/>
        <v>22</v>
      </c>
      <c r="I93" s="116">
        <f t="shared" si="42"/>
        <v>16.923076923076923</v>
      </c>
      <c r="J93" s="114">
        <f t="shared" si="44"/>
        <v>10103.625</v>
      </c>
      <c r="K93" s="115">
        <f t="shared" si="44"/>
        <v>11085.119999999999</v>
      </c>
      <c r="L93" s="115">
        <f t="shared" si="44"/>
        <v>2309.4</v>
      </c>
      <c r="M93" s="115">
        <f t="shared" si="44"/>
        <v>9381.9375</v>
      </c>
      <c r="N93" s="116">
        <f t="shared" si="43"/>
        <v>32880.082500000004</v>
      </c>
      <c r="O93" s="119">
        <f t="shared" si="43"/>
        <v>32880.082500000004</v>
      </c>
      <c r="P93" s="117"/>
      <c r="Q93" s="117"/>
      <c r="R93" s="330" t="e">
        <f>D93/#REF!</f>
        <v>#REF!</v>
      </c>
      <c r="S93" s="114">
        <f t="shared" si="45"/>
        <v>35</v>
      </c>
      <c r="T93" s="115">
        <f t="shared" si="45"/>
        <v>32</v>
      </c>
      <c r="U93" s="115">
        <f t="shared" si="45"/>
        <v>8</v>
      </c>
      <c r="V93" s="116">
        <f t="shared" si="45"/>
        <v>25</v>
      </c>
    </row>
    <row r="94" spans="1:22" x14ac:dyDescent="0.25">
      <c r="A94" s="323" t="s">
        <v>128</v>
      </c>
      <c r="B94" s="162">
        <f t="shared" si="40"/>
        <v>2</v>
      </c>
      <c r="C94" s="113">
        <f t="shared" si="46"/>
        <v>84678</v>
      </c>
      <c r="D94" s="113">
        <f t="shared" si="41"/>
        <v>169356</v>
      </c>
      <c r="E94" s="114">
        <f t="shared" si="42"/>
        <v>19.281332164767747</v>
      </c>
      <c r="F94" s="115">
        <f t="shared" si="42"/>
        <v>22</v>
      </c>
      <c r="G94" s="117">
        <f t="shared" si="42"/>
        <v>18.333333333333336</v>
      </c>
      <c r="H94" s="115">
        <f t="shared" si="42"/>
        <v>22</v>
      </c>
      <c r="I94" s="116">
        <f t="shared" si="42"/>
        <v>16.923076923076923</v>
      </c>
      <c r="J94" s="114">
        <f t="shared" si="44"/>
        <v>2463.36</v>
      </c>
      <c r="K94" s="115">
        <f t="shared" si="44"/>
        <v>3048.4079999999999</v>
      </c>
      <c r="L94" s="115">
        <f t="shared" si="44"/>
        <v>769.8</v>
      </c>
      <c r="M94" s="115">
        <f t="shared" si="44"/>
        <v>2501.85</v>
      </c>
      <c r="N94" s="116">
        <f t="shared" si="43"/>
        <v>8783.4179999999997</v>
      </c>
      <c r="O94" s="119">
        <f t="shared" si="43"/>
        <v>8783.4179999999997</v>
      </c>
      <c r="P94" s="117"/>
      <c r="Q94" s="117"/>
      <c r="R94" s="330" t="e">
        <f>D94/#REF!</f>
        <v>#REF!</v>
      </c>
      <c r="S94" s="114">
        <f t="shared" si="45"/>
        <v>32</v>
      </c>
      <c r="T94" s="115">
        <f t="shared" si="45"/>
        <v>33</v>
      </c>
      <c r="U94" s="115">
        <f t="shared" si="45"/>
        <v>10</v>
      </c>
      <c r="V94" s="116">
        <f t="shared" si="45"/>
        <v>25</v>
      </c>
    </row>
    <row r="95" spans="1:22" x14ac:dyDescent="0.25">
      <c r="A95" s="323" t="s">
        <v>132</v>
      </c>
      <c r="B95" s="162">
        <f t="shared" si="40"/>
        <v>1</v>
      </c>
      <c r="C95" s="113">
        <f t="shared" si="46"/>
        <v>84678</v>
      </c>
      <c r="D95" s="113">
        <f t="shared" si="41"/>
        <v>84678</v>
      </c>
      <c r="E95" s="114">
        <f t="shared" si="42"/>
        <v>22</v>
      </c>
      <c r="F95" s="115">
        <f t="shared" si="42"/>
        <v>22</v>
      </c>
      <c r="G95" s="117">
        <f t="shared" si="42"/>
        <v>18.333333333333336</v>
      </c>
      <c r="H95" s="115">
        <f t="shared" si="42"/>
        <v>22</v>
      </c>
      <c r="I95" s="116">
        <f t="shared" si="42"/>
        <v>16.923076923076923</v>
      </c>
      <c r="J95" s="114">
        <f t="shared" si="44"/>
        <v>3849</v>
      </c>
      <c r="K95" s="115">
        <f t="shared" si="44"/>
        <v>0</v>
      </c>
      <c r="L95" s="115">
        <f t="shared" si="44"/>
        <v>0</v>
      </c>
      <c r="M95" s="115">
        <f t="shared" si="44"/>
        <v>0</v>
      </c>
      <c r="N95" s="116">
        <f t="shared" si="43"/>
        <v>3849</v>
      </c>
      <c r="O95" s="119">
        <f t="shared" si="43"/>
        <v>3849</v>
      </c>
      <c r="P95" s="117"/>
      <c r="Q95" s="117"/>
      <c r="R95" s="330" t="e">
        <f>D95/#REF!</f>
        <v>#REF!</v>
      </c>
      <c r="S95" s="114">
        <f t="shared" si="45"/>
        <v>100</v>
      </c>
      <c r="T95" s="115">
        <f t="shared" si="45"/>
        <v>0</v>
      </c>
      <c r="U95" s="115">
        <f t="shared" si="45"/>
        <v>0</v>
      </c>
      <c r="V95" s="116">
        <f t="shared" si="45"/>
        <v>0</v>
      </c>
    </row>
    <row r="96" spans="1:22" x14ac:dyDescent="0.25">
      <c r="A96" s="323" t="s">
        <v>133</v>
      </c>
      <c r="B96" s="162">
        <f t="shared" si="40"/>
        <v>1.5</v>
      </c>
      <c r="C96" s="173">
        <f t="shared" si="46"/>
        <v>84678</v>
      </c>
      <c r="D96" s="113">
        <f t="shared" si="41"/>
        <v>127017</v>
      </c>
      <c r="E96" s="114">
        <f t="shared" si="42"/>
        <v>16.923076923076923</v>
      </c>
      <c r="F96" s="115">
        <f t="shared" si="42"/>
        <v>22</v>
      </c>
      <c r="G96" s="117">
        <f t="shared" si="42"/>
        <v>18.333333333333336</v>
      </c>
      <c r="H96" s="115">
        <f t="shared" si="42"/>
        <v>22</v>
      </c>
      <c r="I96" s="116">
        <f t="shared" si="42"/>
        <v>16.923076923076923</v>
      </c>
      <c r="J96" s="114">
        <f t="shared" si="44"/>
        <v>0</v>
      </c>
      <c r="K96" s="115">
        <f t="shared" si="44"/>
        <v>0</v>
      </c>
      <c r="L96" s="115">
        <f t="shared" si="44"/>
        <v>0</v>
      </c>
      <c r="M96" s="115">
        <f t="shared" si="44"/>
        <v>7505.5499999999993</v>
      </c>
      <c r="N96" s="116">
        <f t="shared" si="43"/>
        <v>7505.5499999999993</v>
      </c>
      <c r="O96" s="119">
        <f t="shared" si="43"/>
        <v>7505.5499999999993</v>
      </c>
      <c r="P96" s="176"/>
      <c r="Q96" s="176"/>
      <c r="R96" s="331" t="e">
        <f>D96/#REF!</f>
        <v>#REF!</v>
      </c>
      <c r="S96" s="114">
        <f t="shared" si="45"/>
        <v>0</v>
      </c>
      <c r="T96" s="115">
        <f t="shared" si="45"/>
        <v>0</v>
      </c>
      <c r="U96" s="115">
        <f t="shared" si="45"/>
        <v>0</v>
      </c>
      <c r="V96" s="116">
        <f t="shared" si="45"/>
        <v>100</v>
      </c>
    </row>
    <row r="97" spans="1:22" x14ac:dyDescent="0.25">
      <c r="A97" s="323" t="s">
        <v>129</v>
      </c>
      <c r="B97" s="162">
        <f t="shared" si="40"/>
        <v>1</v>
      </c>
      <c r="C97" s="113">
        <f t="shared" si="46"/>
        <v>84678</v>
      </c>
      <c r="D97" s="113">
        <f t="shared" si="41"/>
        <v>84678</v>
      </c>
      <c r="E97" s="114">
        <f t="shared" si="42"/>
        <v>16.923076923076923</v>
      </c>
      <c r="F97" s="115">
        <f t="shared" si="42"/>
        <v>22</v>
      </c>
      <c r="G97" s="117">
        <f t="shared" si="42"/>
        <v>18.333333333333336</v>
      </c>
      <c r="H97" s="115">
        <f t="shared" si="42"/>
        <v>22</v>
      </c>
      <c r="I97" s="116">
        <f t="shared" si="42"/>
        <v>16.923076923076923</v>
      </c>
      <c r="J97" s="114">
        <f t="shared" si="44"/>
        <v>0</v>
      </c>
      <c r="K97" s="115">
        <f t="shared" si="44"/>
        <v>0</v>
      </c>
      <c r="L97" s="115">
        <f t="shared" si="44"/>
        <v>0</v>
      </c>
      <c r="M97" s="115">
        <f t="shared" si="44"/>
        <v>5003.7</v>
      </c>
      <c r="N97" s="116">
        <f t="shared" si="43"/>
        <v>5003.7</v>
      </c>
      <c r="O97" s="119">
        <f t="shared" si="43"/>
        <v>5003.7</v>
      </c>
      <c r="P97" s="115"/>
      <c r="Q97" s="115"/>
      <c r="R97" s="330" t="e">
        <f>D97/#REF!</f>
        <v>#REF!</v>
      </c>
      <c r="S97" s="114">
        <f t="shared" si="45"/>
        <v>0</v>
      </c>
      <c r="T97" s="115">
        <f t="shared" si="45"/>
        <v>0</v>
      </c>
      <c r="U97" s="115">
        <f t="shared" si="45"/>
        <v>0</v>
      </c>
      <c r="V97" s="116">
        <f t="shared" si="45"/>
        <v>100</v>
      </c>
    </row>
    <row r="98" spans="1:22" x14ac:dyDescent="0.25">
      <c r="A98" s="90" t="s">
        <v>20</v>
      </c>
      <c r="B98" s="162">
        <f t="shared" si="40"/>
        <v>2.5</v>
      </c>
      <c r="C98" s="113">
        <f t="shared" si="46"/>
        <v>84678</v>
      </c>
      <c r="D98" s="113">
        <f t="shared" si="41"/>
        <v>211695</v>
      </c>
      <c r="E98" s="114">
        <f>E32</f>
        <v>19.555555555555557</v>
      </c>
      <c r="F98" s="115">
        <v>22</v>
      </c>
      <c r="G98" s="117">
        <f>G32</f>
        <v>18.333333333333336</v>
      </c>
      <c r="H98" s="115">
        <f>H32</f>
        <v>22</v>
      </c>
      <c r="I98" s="116">
        <f>I32</f>
        <v>16.923076923076923</v>
      </c>
      <c r="J98" s="114">
        <f t="shared" si="44"/>
        <v>3849</v>
      </c>
      <c r="K98" s="115">
        <f t="shared" si="44"/>
        <v>2886.7499999999995</v>
      </c>
      <c r="L98" s="115">
        <f t="shared" si="44"/>
        <v>962.25</v>
      </c>
      <c r="M98" s="115">
        <f t="shared" si="44"/>
        <v>3127.3125</v>
      </c>
      <c r="N98" s="116">
        <f t="shared" si="43"/>
        <v>10825.3125</v>
      </c>
      <c r="O98" s="119">
        <f t="shared" si="43"/>
        <v>10825.3125</v>
      </c>
      <c r="P98" s="115"/>
      <c r="Q98" s="115"/>
      <c r="R98" s="118"/>
      <c r="S98" s="114">
        <f t="shared" si="45"/>
        <v>40</v>
      </c>
      <c r="T98" s="115">
        <f t="shared" si="45"/>
        <v>25</v>
      </c>
      <c r="U98" s="115">
        <f t="shared" si="45"/>
        <v>10</v>
      </c>
      <c r="V98" s="116">
        <f t="shared" si="45"/>
        <v>25</v>
      </c>
    </row>
    <row r="99" spans="1:22" x14ac:dyDescent="0.25">
      <c r="A99" s="58" t="s">
        <v>12</v>
      </c>
      <c r="B99" s="315">
        <f t="shared" ref="B99:B104" si="47">B69</f>
        <v>0.5</v>
      </c>
      <c r="C99" s="113">
        <f t="shared" si="46"/>
        <v>84678</v>
      </c>
      <c r="D99" s="113">
        <f t="shared" ref="D99:O104" si="48">D69</f>
        <v>42339</v>
      </c>
      <c r="E99" s="114">
        <f t="shared" si="48"/>
        <v>20.370370370370374</v>
      </c>
      <c r="F99" s="115">
        <f t="shared" si="48"/>
        <v>22</v>
      </c>
      <c r="G99" s="117">
        <f t="shared" si="48"/>
        <v>18.333333333333336</v>
      </c>
      <c r="H99" s="115">
        <f t="shared" si="48"/>
        <v>22</v>
      </c>
      <c r="I99" s="116">
        <f t="shared" si="48"/>
        <v>16.923076923076923</v>
      </c>
      <c r="J99" s="114">
        <f t="shared" si="48"/>
        <v>962.25</v>
      </c>
      <c r="K99" s="115">
        <f t="shared" si="48"/>
        <v>923.75999999999976</v>
      </c>
      <c r="L99" s="115">
        <f t="shared" si="48"/>
        <v>192.45</v>
      </c>
      <c r="M99" s="115">
        <f t="shared" si="48"/>
        <v>0</v>
      </c>
      <c r="N99" s="116">
        <f t="shared" si="48"/>
        <v>2078.4599999999996</v>
      </c>
      <c r="O99" s="119">
        <f t="shared" si="48"/>
        <v>2078.4599999999996</v>
      </c>
      <c r="P99" s="115"/>
      <c r="Q99" s="115"/>
      <c r="R99" s="118"/>
      <c r="S99" s="333">
        <f>S69</f>
        <v>50</v>
      </c>
      <c r="T99" s="326">
        <f>T69</f>
        <v>40</v>
      </c>
      <c r="U99" s="326">
        <f>U69</f>
        <v>10</v>
      </c>
      <c r="V99" s="327">
        <f>V69</f>
        <v>0</v>
      </c>
    </row>
    <row r="100" spans="1:22" x14ac:dyDescent="0.25">
      <c r="A100" s="90" t="s">
        <v>13</v>
      </c>
      <c r="B100" s="315">
        <f t="shared" si="47"/>
        <v>0.5</v>
      </c>
      <c r="C100" s="113">
        <f t="shared" si="46"/>
        <v>84678</v>
      </c>
      <c r="D100" s="113">
        <f t="shared" si="48"/>
        <v>42339</v>
      </c>
      <c r="E100" s="114">
        <f t="shared" si="48"/>
        <v>20.370370370370374</v>
      </c>
      <c r="F100" s="115">
        <f t="shared" si="48"/>
        <v>22</v>
      </c>
      <c r="G100" s="117">
        <f t="shared" si="48"/>
        <v>18.333333333333336</v>
      </c>
      <c r="H100" s="115">
        <f t="shared" si="48"/>
        <v>22</v>
      </c>
      <c r="I100" s="116">
        <f t="shared" si="48"/>
        <v>16.923076923076923</v>
      </c>
      <c r="J100" s="114">
        <f t="shared" si="48"/>
        <v>962.25</v>
      </c>
      <c r="K100" s="115">
        <f t="shared" si="48"/>
        <v>923.75999999999976</v>
      </c>
      <c r="L100" s="115">
        <f t="shared" si="48"/>
        <v>192.45</v>
      </c>
      <c r="M100" s="115">
        <f t="shared" si="48"/>
        <v>0</v>
      </c>
      <c r="N100" s="116">
        <f t="shared" si="48"/>
        <v>2078.4599999999996</v>
      </c>
      <c r="O100" s="119">
        <f t="shared" si="48"/>
        <v>2078.4599999999996</v>
      </c>
      <c r="P100" s="117"/>
      <c r="Q100" s="117"/>
      <c r="R100" s="330" t="e">
        <f>D100/#REF!</f>
        <v>#REF!</v>
      </c>
      <c r="S100" s="333">
        <f t="shared" ref="S100:V104" si="49">S70</f>
        <v>50</v>
      </c>
      <c r="T100" s="326">
        <f t="shared" si="49"/>
        <v>40</v>
      </c>
      <c r="U100" s="326">
        <f t="shared" si="49"/>
        <v>10</v>
      </c>
      <c r="V100" s="327">
        <f t="shared" si="49"/>
        <v>0</v>
      </c>
    </row>
    <row r="101" spans="1:22" x14ac:dyDescent="0.25">
      <c r="A101" s="90" t="s">
        <v>24</v>
      </c>
      <c r="B101" s="315">
        <f t="shared" si="47"/>
        <v>0.5</v>
      </c>
      <c r="C101" s="113">
        <f t="shared" si="46"/>
        <v>84678</v>
      </c>
      <c r="D101" s="113">
        <f t="shared" si="48"/>
        <v>42339</v>
      </c>
      <c r="E101" s="114">
        <f t="shared" si="48"/>
        <v>18.518518518518519</v>
      </c>
      <c r="F101" s="115">
        <f t="shared" si="48"/>
        <v>20</v>
      </c>
      <c r="G101" s="117">
        <f t="shared" si="48"/>
        <v>16.666666666666668</v>
      </c>
      <c r="H101" s="115">
        <f t="shared" si="48"/>
        <v>20</v>
      </c>
      <c r="I101" s="116">
        <f t="shared" si="48"/>
        <v>15.384615384615383</v>
      </c>
      <c r="J101" s="114">
        <f t="shared" si="48"/>
        <v>1270.17</v>
      </c>
      <c r="K101" s="115">
        <f t="shared" si="48"/>
        <v>1016.1359999999999</v>
      </c>
      <c r="L101" s="115">
        <f t="shared" si="48"/>
        <v>0</v>
      </c>
      <c r="M101" s="115">
        <f t="shared" si="48"/>
        <v>0</v>
      </c>
      <c r="N101" s="116">
        <f t="shared" si="48"/>
        <v>2286.306</v>
      </c>
      <c r="O101" s="119">
        <f t="shared" si="48"/>
        <v>2286.306</v>
      </c>
      <c r="P101" s="117"/>
      <c r="Q101" s="117"/>
      <c r="R101" s="330" t="e">
        <f>D101/#REF!</f>
        <v>#REF!</v>
      </c>
      <c r="S101" s="333">
        <f t="shared" si="49"/>
        <v>60</v>
      </c>
      <c r="T101" s="326">
        <f t="shared" si="49"/>
        <v>40</v>
      </c>
      <c r="U101" s="326">
        <f t="shared" si="49"/>
        <v>0</v>
      </c>
      <c r="V101" s="327">
        <f t="shared" si="49"/>
        <v>0</v>
      </c>
    </row>
    <row r="102" spans="1:22" x14ac:dyDescent="0.25">
      <c r="A102" s="58" t="s">
        <v>135</v>
      </c>
      <c r="B102" s="315">
        <f t="shared" si="47"/>
        <v>0.5</v>
      </c>
      <c r="C102" s="113">
        <f t="shared" si="46"/>
        <v>84678</v>
      </c>
      <c r="D102" s="113">
        <f t="shared" si="48"/>
        <v>42339</v>
      </c>
      <c r="E102" s="114">
        <f t="shared" si="48"/>
        <v>23.076923076923077</v>
      </c>
      <c r="F102" s="115">
        <f t="shared" si="48"/>
        <v>30</v>
      </c>
      <c r="G102" s="117">
        <f t="shared" si="48"/>
        <v>25</v>
      </c>
      <c r="H102" s="115">
        <f t="shared" si="48"/>
        <v>30</v>
      </c>
      <c r="I102" s="116">
        <f t="shared" si="48"/>
        <v>23.076923076923077</v>
      </c>
      <c r="J102" s="114">
        <f t="shared" si="48"/>
        <v>0</v>
      </c>
      <c r="K102" s="115">
        <f t="shared" si="48"/>
        <v>0</v>
      </c>
      <c r="L102" s="115">
        <f t="shared" si="48"/>
        <v>0</v>
      </c>
      <c r="M102" s="115">
        <f t="shared" si="48"/>
        <v>1834.69</v>
      </c>
      <c r="N102" s="116">
        <f t="shared" si="48"/>
        <v>1834.69</v>
      </c>
      <c r="O102" s="119">
        <f t="shared" si="48"/>
        <v>1834.69</v>
      </c>
      <c r="P102" s="117"/>
      <c r="Q102" s="117"/>
      <c r="R102" s="330" t="e">
        <f>D102/#REF!</f>
        <v>#REF!</v>
      </c>
      <c r="S102" s="333">
        <f t="shared" si="49"/>
        <v>0</v>
      </c>
      <c r="T102" s="326">
        <f t="shared" si="49"/>
        <v>0</v>
      </c>
      <c r="U102" s="326">
        <f t="shared" si="49"/>
        <v>0</v>
      </c>
      <c r="V102" s="327">
        <f t="shared" si="49"/>
        <v>100</v>
      </c>
    </row>
    <row r="103" spans="1:22" x14ac:dyDescent="0.25">
      <c r="A103" s="58" t="s">
        <v>8</v>
      </c>
      <c r="B103" s="315">
        <f t="shared" si="47"/>
        <v>1</v>
      </c>
      <c r="C103" s="113">
        <f t="shared" si="46"/>
        <v>84678</v>
      </c>
      <c r="D103" s="113">
        <f t="shared" si="48"/>
        <v>84678</v>
      </c>
      <c r="E103" s="114">
        <f t="shared" si="48"/>
        <v>17.813765182186238</v>
      </c>
      <c r="F103" s="115">
        <f t="shared" si="48"/>
        <v>22</v>
      </c>
      <c r="G103" s="117">
        <f t="shared" si="48"/>
        <v>18.333333333333336</v>
      </c>
      <c r="H103" s="115">
        <f t="shared" si="48"/>
        <v>22</v>
      </c>
      <c r="I103" s="116">
        <f t="shared" si="48"/>
        <v>16.923076923076923</v>
      </c>
      <c r="J103" s="114">
        <f t="shared" si="48"/>
        <v>962.25</v>
      </c>
      <c r="K103" s="115">
        <f t="shared" si="48"/>
        <v>1847.5199999999995</v>
      </c>
      <c r="L103" s="115">
        <f t="shared" si="48"/>
        <v>192.45</v>
      </c>
      <c r="M103" s="115">
        <f t="shared" si="48"/>
        <v>1751.2949999999998</v>
      </c>
      <c r="N103" s="116">
        <f t="shared" si="48"/>
        <v>4753.5149999999994</v>
      </c>
      <c r="O103" s="119">
        <f t="shared" si="48"/>
        <v>4753.5149999999994</v>
      </c>
      <c r="P103" s="117"/>
      <c r="Q103" s="117"/>
      <c r="R103" s="330" t="e">
        <f>D103/#REF!</f>
        <v>#REF!</v>
      </c>
      <c r="S103" s="333">
        <f t="shared" si="49"/>
        <v>25</v>
      </c>
      <c r="T103" s="326">
        <f t="shared" si="49"/>
        <v>40</v>
      </c>
      <c r="U103" s="326">
        <f t="shared" si="49"/>
        <v>5</v>
      </c>
      <c r="V103" s="327">
        <f t="shared" si="49"/>
        <v>35</v>
      </c>
    </row>
    <row r="104" spans="1:22" ht="15.75" thickBot="1" x14ac:dyDescent="0.3">
      <c r="A104" s="251" t="s">
        <v>9</v>
      </c>
      <c r="B104" s="316">
        <f t="shared" si="47"/>
        <v>1</v>
      </c>
      <c r="C104" s="314">
        <f t="shared" si="46"/>
        <v>84678</v>
      </c>
      <c r="D104" s="314">
        <f t="shared" si="48"/>
        <v>84678</v>
      </c>
      <c r="E104" s="121">
        <f t="shared" si="48"/>
        <v>21.153846153846157</v>
      </c>
      <c r="F104" s="122">
        <f t="shared" si="48"/>
        <v>22</v>
      </c>
      <c r="G104" s="228">
        <f t="shared" si="48"/>
        <v>18.333333333333336</v>
      </c>
      <c r="H104" s="122">
        <f t="shared" si="48"/>
        <v>22</v>
      </c>
      <c r="I104" s="123">
        <f t="shared" si="48"/>
        <v>16.923076923076923</v>
      </c>
      <c r="J104" s="121">
        <f t="shared" si="48"/>
        <v>3079.2</v>
      </c>
      <c r="K104" s="122">
        <f t="shared" si="48"/>
        <v>923.75999999999976</v>
      </c>
      <c r="L104" s="122">
        <f t="shared" si="48"/>
        <v>0</v>
      </c>
      <c r="M104" s="122">
        <f t="shared" si="48"/>
        <v>0</v>
      </c>
      <c r="N104" s="123">
        <f t="shared" si="48"/>
        <v>4002.9599999999996</v>
      </c>
      <c r="O104" s="307">
        <f t="shared" si="48"/>
        <v>4002.9599999999996</v>
      </c>
      <c r="P104" s="322"/>
      <c r="Q104" s="322"/>
      <c r="R104" s="332" t="e">
        <f>D104/#REF!</f>
        <v>#REF!</v>
      </c>
      <c r="S104" s="334">
        <f t="shared" si="49"/>
        <v>80</v>
      </c>
      <c r="T104" s="328">
        <f t="shared" si="49"/>
        <v>20</v>
      </c>
      <c r="U104" s="328">
        <f t="shared" si="49"/>
        <v>0</v>
      </c>
      <c r="V104" s="329">
        <f t="shared" si="49"/>
        <v>0</v>
      </c>
    </row>
    <row r="105" spans="1:22" ht="15.75" thickBot="1" x14ac:dyDescent="0.3">
      <c r="A105" s="317" t="s">
        <v>22</v>
      </c>
      <c r="B105" s="318">
        <f>B33+B57+B75</f>
        <v>34.5</v>
      </c>
      <c r="C105" s="314">
        <f t="shared" si="46"/>
        <v>84678</v>
      </c>
      <c r="D105" s="336">
        <f>D33+D57+D75</f>
        <v>2921391</v>
      </c>
      <c r="E105" s="128">
        <f>AVERAGE(E87,E98,E99,E100,E101,E102,E103,E104,)</f>
        <v>17.768212730443224</v>
      </c>
      <c r="F105" s="129">
        <f>AVERAGE(F87,F98,F99,F100,F101,F102,F103,F104,)</f>
        <v>20.222222222222221</v>
      </c>
      <c r="G105" s="129">
        <f>AVERAGE(G87,G98,G99,G100,G101,G102,G103,G104,)</f>
        <v>16.851851851851855</v>
      </c>
      <c r="H105" s="129">
        <f>AVERAGE(H87,H98,H99,H100,H101,H102,H103,H104,)</f>
        <v>20.222222222222221</v>
      </c>
      <c r="I105" s="131">
        <f>AVERAGE(I87,I98,I99,I100,I101,I102,I103,I104,)</f>
        <v>15.555555555555555</v>
      </c>
      <c r="J105" s="128">
        <f t="shared" ref="J105:R105" si="50">J33+J57+J75</f>
        <v>45283.485000000008</v>
      </c>
      <c r="K105" s="129">
        <f t="shared" si="50"/>
        <v>47042.477999999996</v>
      </c>
      <c r="L105" s="129">
        <f t="shared" si="50"/>
        <v>9814.9500000000007</v>
      </c>
      <c r="M105" s="129">
        <f t="shared" si="50"/>
        <v>49870.209999999992</v>
      </c>
      <c r="N105" s="374">
        <f t="shared" si="50"/>
        <v>152011.12299999999</v>
      </c>
      <c r="O105" s="373">
        <f t="shared" si="50"/>
        <v>152011.12299999999</v>
      </c>
      <c r="P105" s="318">
        <f t="shared" si="50"/>
        <v>0</v>
      </c>
      <c r="Q105" s="318">
        <f t="shared" si="50"/>
        <v>0</v>
      </c>
      <c r="R105" s="318">
        <f t="shared" si="50"/>
        <v>0</v>
      </c>
      <c r="S105" s="319">
        <f>AVERAGE(S87,S98,S99,S100,S101,S102,S103,S104)</f>
        <v>42.727941176470587</v>
      </c>
      <c r="T105" s="319">
        <f>AVERAGE(T87,T98,T99,T100,T101,T102,T103,T104)</f>
        <v>28.904411764705884</v>
      </c>
      <c r="U105" s="319">
        <f>AVERAGE(U87,U98,U99,U100,U101,U102,U103,U104)</f>
        <v>5.0955882352941178</v>
      </c>
      <c r="V105" s="319">
        <f>AVERAGE(V87,V98,V99,V100,V101,V102,V103,V104)</f>
        <v>23.933823529411764</v>
      </c>
    </row>
    <row r="108" spans="1:22" x14ac:dyDescent="0.25">
      <c r="A108" s="259" t="s">
        <v>99</v>
      </c>
      <c r="B108" s="260"/>
      <c r="C108" s="260"/>
      <c r="D108" s="260"/>
    </row>
    <row r="110" spans="1:22" x14ac:dyDescent="0.25">
      <c r="A110" t="s">
        <v>102</v>
      </c>
      <c r="U110" t="s">
        <v>103</v>
      </c>
    </row>
    <row r="112" spans="1:22" x14ac:dyDescent="0.25">
      <c r="A112" t="s">
        <v>104</v>
      </c>
      <c r="U112" t="s">
        <v>105</v>
      </c>
    </row>
    <row r="114" spans="1:21" x14ac:dyDescent="0.25">
      <c r="A114" t="s">
        <v>106</v>
      </c>
      <c r="U114" t="s">
        <v>107</v>
      </c>
    </row>
    <row r="116" spans="1:21" x14ac:dyDescent="0.25">
      <c r="A116" t="s">
        <v>110</v>
      </c>
      <c r="U116" t="s">
        <v>111</v>
      </c>
    </row>
    <row r="118" spans="1:21" x14ac:dyDescent="0.25">
      <c r="A118" t="s">
        <v>108</v>
      </c>
      <c r="U118" t="s">
        <v>109</v>
      </c>
    </row>
    <row r="120" spans="1:21" x14ac:dyDescent="0.25">
      <c r="A120" t="s">
        <v>112</v>
      </c>
      <c r="U120" t="s">
        <v>113</v>
      </c>
    </row>
    <row r="122" spans="1:21" x14ac:dyDescent="0.25">
      <c r="A122" s="259" t="s">
        <v>143</v>
      </c>
      <c r="B122" s="260"/>
      <c r="C122" s="260"/>
      <c r="D122" s="260"/>
      <c r="U122" t="s">
        <v>101</v>
      </c>
    </row>
    <row r="123" spans="1:21" x14ac:dyDescent="0.25">
      <c r="A123" s="259"/>
    </row>
    <row r="124" spans="1:21" x14ac:dyDescent="0.25">
      <c r="A124" s="259" t="s">
        <v>142</v>
      </c>
      <c r="U124" t="s">
        <v>117</v>
      </c>
    </row>
    <row r="126" spans="1:21" x14ac:dyDescent="0.25">
      <c r="A126" t="s">
        <v>130</v>
      </c>
    </row>
    <row r="129" spans="1:1" x14ac:dyDescent="0.25">
      <c r="A129" t="s">
        <v>141</v>
      </c>
    </row>
  </sheetData>
  <mergeCells count="96">
    <mergeCell ref="A36:V36"/>
    <mergeCell ref="A11:V11"/>
    <mergeCell ref="A1:R1"/>
    <mergeCell ref="A8:V8"/>
    <mergeCell ref="A9:V9"/>
    <mergeCell ref="A10:R10"/>
    <mergeCell ref="C13:C20"/>
    <mergeCell ref="B13:B20"/>
    <mergeCell ref="J16:J20"/>
    <mergeCell ref="J13:N15"/>
    <mergeCell ref="E16:E20"/>
    <mergeCell ref="N16:N20"/>
    <mergeCell ref="U16:U20"/>
    <mergeCell ref="S13:V15"/>
    <mergeCell ref="V16:V20"/>
    <mergeCell ref="A13:A20"/>
    <mergeCell ref="D13:D20"/>
    <mergeCell ref="E13:I15"/>
    <mergeCell ref="F16:F20"/>
    <mergeCell ref="H16:H20"/>
    <mergeCell ref="M16:M20"/>
    <mergeCell ref="G16:G20"/>
    <mergeCell ref="I16:I20"/>
    <mergeCell ref="T16:T20"/>
    <mergeCell ref="S16:S20"/>
    <mergeCell ref="K16:K20"/>
    <mergeCell ref="O13:R20"/>
    <mergeCell ref="L16:L20"/>
    <mergeCell ref="J37:N39"/>
    <mergeCell ref="M40:M44"/>
    <mergeCell ref="S79:V81"/>
    <mergeCell ref="J79:N81"/>
    <mergeCell ref="A78:V78"/>
    <mergeCell ref="E79:I81"/>
    <mergeCell ref="S37:V39"/>
    <mergeCell ref="O37:R44"/>
    <mergeCell ref="T40:T44"/>
    <mergeCell ref="F40:F44"/>
    <mergeCell ref="E37:I39"/>
    <mergeCell ref="E40:E44"/>
    <mergeCell ref="E64:E68"/>
    <mergeCell ref="A37:A44"/>
    <mergeCell ref="B37:B44"/>
    <mergeCell ref="C37:C44"/>
    <mergeCell ref="V82:V86"/>
    <mergeCell ref="M82:M86"/>
    <mergeCell ref="O79:R86"/>
    <mergeCell ref="L82:L86"/>
    <mergeCell ref="U82:U86"/>
    <mergeCell ref="S82:S86"/>
    <mergeCell ref="T82:T86"/>
    <mergeCell ref="N82:N86"/>
    <mergeCell ref="A61:A68"/>
    <mergeCell ref="B61:B68"/>
    <mergeCell ref="D37:D44"/>
    <mergeCell ref="A79:A86"/>
    <mergeCell ref="B79:B86"/>
    <mergeCell ref="C79:C86"/>
    <mergeCell ref="C61:C68"/>
    <mergeCell ref="K82:K86"/>
    <mergeCell ref="F82:F86"/>
    <mergeCell ref="H82:H86"/>
    <mergeCell ref="I82:I86"/>
    <mergeCell ref="G82:G86"/>
    <mergeCell ref="J82:J86"/>
    <mergeCell ref="E82:E86"/>
    <mergeCell ref="D79:D86"/>
    <mergeCell ref="E61:I63"/>
    <mergeCell ref="G64:G68"/>
    <mergeCell ref="D61:D68"/>
    <mergeCell ref="I64:I68"/>
    <mergeCell ref="H64:H68"/>
    <mergeCell ref="G40:G44"/>
    <mergeCell ref="T64:T68"/>
    <mergeCell ref="S61:V63"/>
    <mergeCell ref="K40:K44"/>
    <mergeCell ref="L40:L44"/>
    <mergeCell ref="J40:J44"/>
    <mergeCell ref="I40:I44"/>
    <mergeCell ref="A60:V60"/>
    <mergeCell ref="F64:F68"/>
    <mergeCell ref="O61:R68"/>
    <mergeCell ref="S64:S68"/>
    <mergeCell ref="N40:N44"/>
    <mergeCell ref="U40:U44"/>
    <mergeCell ref="H40:H44"/>
    <mergeCell ref="V64:V68"/>
    <mergeCell ref="U64:U68"/>
    <mergeCell ref="V40:V44"/>
    <mergeCell ref="S40:S44"/>
    <mergeCell ref="M64:M68"/>
    <mergeCell ref="L64:L68"/>
    <mergeCell ref="J61:N63"/>
    <mergeCell ref="J64:J68"/>
    <mergeCell ref="N64:N68"/>
    <mergeCell ref="K64:K68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42" fitToHeight="2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2"/>
  <sheetViews>
    <sheetView view="pageBreakPreview" topLeftCell="A40" zoomScaleNormal="100" workbookViewId="0">
      <selection activeCell="A50" sqref="A50:XFD56"/>
    </sheetView>
  </sheetViews>
  <sheetFormatPr defaultColWidth="9.140625" defaultRowHeight="15" x14ac:dyDescent="0.25"/>
  <cols>
    <col min="1" max="1" width="34.42578125" style="377" customWidth="1"/>
    <col min="2" max="2" width="8.42578125" style="463" customWidth="1"/>
    <col min="3" max="3" width="17.5703125" style="412" customWidth="1"/>
    <col min="4" max="4" width="25" style="376" customWidth="1"/>
    <col min="5" max="5" width="0" style="377" hidden="1" customWidth="1"/>
    <col min="6" max="6" width="25" style="377" customWidth="1"/>
    <col min="7" max="7" width="9.140625" style="456"/>
    <col min="8" max="9" width="9.140625" style="377"/>
    <col min="10" max="10" width="0" style="377" hidden="1" customWidth="1"/>
    <col min="11" max="11" width="9.140625" style="377"/>
    <col min="12" max="15" width="9.140625" style="377" hidden="1" customWidth="1"/>
    <col min="16" max="17" width="11.85546875" style="377" hidden="1" customWidth="1"/>
    <col min="18" max="18" width="7.28515625" style="377" customWidth="1"/>
    <col min="19" max="19" width="7.85546875" style="377" customWidth="1"/>
    <col min="20" max="20" width="8.42578125" style="377" customWidth="1"/>
    <col min="21" max="21" width="8.85546875" style="377" customWidth="1"/>
    <col min="22" max="16384" width="9.140625" style="377"/>
  </cols>
  <sheetData>
    <row r="1" spans="1:21" s="375" customFormat="1" ht="26.25" customHeight="1" x14ac:dyDescent="0.25">
      <c r="A1" s="687" t="s">
        <v>221</v>
      </c>
      <c r="B1" s="687"/>
      <c r="C1" s="687"/>
      <c r="D1" s="687"/>
      <c r="E1" s="687"/>
      <c r="F1" s="687"/>
      <c r="G1" s="687"/>
      <c r="H1" s="687"/>
      <c r="I1" s="687"/>
      <c r="J1" s="687"/>
      <c r="K1" s="687"/>
      <c r="L1" s="687"/>
      <c r="M1" s="687"/>
      <c r="N1" s="687"/>
      <c r="O1" s="687"/>
      <c r="P1" s="687"/>
      <c r="Q1" s="687"/>
      <c r="R1" s="687"/>
      <c r="T1" s="418"/>
      <c r="U1" s="418"/>
    </row>
    <row r="2" spans="1:21" ht="15" customHeight="1" x14ac:dyDescent="0.25">
      <c r="A2" s="688" t="s">
        <v>192</v>
      </c>
      <c r="B2" s="688"/>
      <c r="C2" s="688"/>
      <c r="D2" s="688"/>
      <c r="E2" s="688"/>
      <c r="F2" s="688"/>
      <c r="G2" s="688"/>
      <c r="H2" s="688"/>
      <c r="I2" s="688"/>
      <c r="J2" s="688"/>
      <c r="K2" s="688"/>
      <c r="L2" s="688"/>
      <c r="M2" s="688"/>
      <c r="N2" s="688"/>
      <c r="O2" s="688"/>
      <c r="P2" s="688"/>
      <c r="Q2" s="490"/>
      <c r="R2" s="491"/>
      <c r="S2" s="443"/>
      <c r="T2" s="434"/>
      <c r="U2" s="452"/>
    </row>
    <row r="3" spans="1:21" ht="20.25" customHeight="1" x14ac:dyDescent="0.25">
      <c r="A3" s="490"/>
      <c r="B3" s="490"/>
      <c r="C3" s="490"/>
      <c r="D3" s="689" t="s">
        <v>256</v>
      </c>
      <c r="E3" s="689"/>
      <c r="F3" s="689"/>
      <c r="G3" s="689"/>
      <c r="H3" s="490"/>
      <c r="I3" s="688"/>
      <c r="J3" s="688"/>
      <c r="K3" s="688"/>
      <c r="L3" s="688"/>
      <c r="M3" s="688"/>
      <c r="N3" s="688"/>
      <c r="O3" s="688"/>
      <c r="P3" s="688"/>
      <c r="Q3" s="688"/>
      <c r="R3" s="688"/>
      <c r="S3" s="688"/>
      <c r="T3" s="398"/>
      <c r="U3" s="398"/>
    </row>
    <row r="4" spans="1:21" ht="6.75" customHeight="1" x14ac:dyDescent="0.25">
      <c r="A4" s="690"/>
      <c r="B4" s="690"/>
      <c r="C4" s="690"/>
      <c r="D4" s="690"/>
      <c r="E4" s="690"/>
      <c r="F4" s="690"/>
      <c r="G4" s="690"/>
      <c r="H4" s="690"/>
      <c r="I4" s="690"/>
      <c r="J4" s="690"/>
      <c r="K4" s="690"/>
      <c r="L4" s="690"/>
      <c r="M4" s="690"/>
      <c r="N4" s="690"/>
      <c r="O4" s="690"/>
      <c r="P4" s="398"/>
      <c r="Q4" s="398"/>
    </row>
    <row r="5" spans="1:21" ht="18.75" customHeight="1" x14ac:dyDescent="0.25">
      <c r="A5" s="679" t="s">
        <v>160</v>
      </c>
      <c r="B5" s="464"/>
      <c r="C5" s="413"/>
      <c r="D5" s="681" t="s">
        <v>184</v>
      </c>
      <c r="E5" s="682"/>
      <c r="F5" s="683"/>
      <c r="G5" s="684" t="s">
        <v>166</v>
      </c>
      <c r="H5" s="685"/>
      <c r="I5" s="685"/>
      <c r="J5" s="685"/>
      <c r="K5" s="686"/>
      <c r="L5" s="679" t="s">
        <v>150</v>
      </c>
      <c r="M5" s="665" t="s">
        <v>174</v>
      </c>
      <c r="N5" s="665"/>
      <c r="O5" s="674" t="s">
        <v>173</v>
      </c>
      <c r="P5" s="675"/>
      <c r="Q5" s="454"/>
      <c r="R5" s="665" t="s">
        <v>176</v>
      </c>
      <c r="S5" s="665"/>
      <c r="T5" s="665"/>
      <c r="U5" s="666"/>
    </row>
    <row r="6" spans="1:21" ht="75" x14ac:dyDescent="0.25">
      <c r="A6" s="680"/>
      <c r="B6" s="462" t="s">
        <v>185</v>
      </c>
      <c r="C6" s="414" t="s">
        <v>181</v>
      </c>
      <c r="D6" s="445" t="s">
        <v>229</v>
      </c>
      <c r="E6" s="445" t="s">
        <v>183</v>
      </c>
      <c r="F6" s="445" t="s">
        <v>247</v>
      </c>
      <c r="G6" s="458" t="s">
        <v>29</v>
      </c>
      <c r="H6" s="396" t="s">
        <v>49</v>
      </c>
      <c r="I6" s="397" t="s">
        <v>50</v>
      </c>
      <c r="J6" s="397" t="s">
        <v>167</v>
      </c>
      <c r="K6" s="397" t="s">
        <v>168</v>
      </c>
      <c r="L6" s="680"/>
      <c r="M6" s="378" t="s">
        <v>161</v>
      </c>
      <c r="N6" s="378" t="s">
        <v>169</v>
      </c>
      <c r="O6" s="378" t="s">
        <v>170</v>
      </c>
      <c r="P6" s="378" t="s">
        <v>172</v>
      </c>
      <c r="Q6" s="419"/>
      <c r="R6" s="453" t="s">
        <v>162</v>
      </c>
      <c r="S6" s="453" t="s">
        <v>163</v>
      </c>
      <c r="T6" s="453" t="s">
        <v>171</v>
      </c>
      <c r="U6" s="436" t="s">
        <v>175</v>
      </c>
    </row>
    <row r="7" spans="1:21" ht="25.5" customHeight="1" x14ac:dyDescent="0.3">
      <c r="A7" s="379" t="s">
        <v>164</v>
      </c>
      <c r="B7" s="408"/>
      <c r="C7" s="408"/>
      <c r="D7" s="482"/>
      <c r="E7" s="381"/>
      <c r="F7" s="380"/>
      <c r="G7" s="455"/>
      <c r="H7" s="382"/>
      <c r="I7" s="382"/>
      <c r="J7" s="382"/>
      <c r="K7" s="382"/>
      <c r="L7" s="382"/>
      <c r="M7" s="382"/>
      <c r="N7" s="382"/>
      <c r="O7" s="382"/>
      <c r="P7" s="382"/>
      <c r="Q7" s="382"/>
      <c r="R7" s="383"/>
      <c r="S7" s="383"/>
      <c r="T7" s="384"/>
      <c r="U7" s="437"/>
    </row>
    <row r="8" spans="1:21" ht="18.75" x14ac:dyDescent="0.3">
      <c r="A8" s="385" t="s">
        <v>0</v>
      </c>
      <c r="B8" s="409"/>
      <c r="C8" s="409"/>
      <c r="D8" s="386"/>
      <c r="E8" s="387">
        <v>1.5</v>
      </c>
      <c r="F8" s="471"/>
      <c r="G8" s="432"/>
      <c r="H8" s="401"/>
      <c r="I8" s="401"/>
      <c r="J8" s="401"/>
      <c r="K8" s="402"/>
      <c r="L8" s="388"/>
      <c r="M8" s="388"/>
      <c r="N8" s="388"/>
      <c r="O8" s="388"/>
      <c r="P8" s="388"/>
      <c r="Q8" s="388"/>
      <c r="R8" s="388"/>
      <c r="S8" s="387"/>
      <c r="T8" s="388"/>
      <c r="U8" s="438"/>
    </row>
    <row r="9" spans="1:21" ht="15.75" customHeight="1" x14ac:dyDescent="0.25">
      <c r="A9" s="427" t="s">
        <v>213</v>
      </c>
      <c r="B9" s="420">
        <v>2</v>
      </c>
      <c r="C9" s="421" t="s">
        <v>187</v>
      </c>
      <c r="D9" s="446" t="s">
        <v>252</v>
      </c>
      <c r="E9" s="390">
        <v>2</v>
      </c>
      <c r="F9" s="391" t="s">
        <v>177</v>
      </c>
      <c r="G9" s="432">
        <v>21</v>
      </c>
      <c r="H9" s="175">
        <v>5</v>
      </c>
      <c r="I9" s="175">
        <v>9</v>
      </c>
      <c r="J9" s="175"/>
      <c r="K9" s="177">
        <v>7</v>
      </c>
      <c r="L9" s="405">
        <v>488</v>
      </c>
      <c r="M9" s="405">
        <f t="shared" ref="M9" si="0">H9*21</f>
        <v>105</v>
      </c>
      <c r="N9" s="405">
        <f t="shared" ref="N9" si="1">I9*21</f>
        <v>189</v>
      </c>
      <c r="O9" s="405">
        <f t="shared" ref="O9" si="2">J9*21</f>
        <v>0</v>
      </c>
      <c r="P9" s="405">
        <f t="shared" ref="P9" si="3">K9*21</f>
        <v>147</v>
      </c>
      <c r="Q9" s="405">
        <f>H9+I9+J9+K9</f>
        <v>21</v>
      </c>
      <c r="R9" s="405"/>
      <c r="S9" s="406"/>
      <c r="T9" s="405"/>
      <c r="U9" s="435"/>
    </row>
    <row r="10" spans="1:21" ht="18.75" x14ac:dyDescent="0.3">
      <c r="A10" s="385" t="s">
        <v>1</v>
      </c>
      <c r="B10" s="409"/>
      <c r="C10" s="409"/>
      <c r="D10" s="386"/>
      <c r="E10" s="387">
        <v>1</v>
      </c>
      <c r="F10" s="386"/>
      <c r="G10" s="432"/>
      <c r="H10" s="401"/>
      <c r="I10" s="401"/>
      <c r="J10" s="401"/>
      <c r="K10" s="402"/>
      <c r="L10" s="388"/>
      <c r="M10" s="388"/>
      <c r="N10" s="388"/>
      <c r="O10" s="388"/>
      <c r="P10" s="388"/>
      <c r="Q10" s="405">
        <f t="shared" ref="Q10:Q13" si="4">H10+I10+J10+K10</f>
        <v>0</v>
      </c>
      <c r="R10" s="388"/>
      <c r="S10" s="387"/>
      <c r="T10" s="388"/>
      <c r="U10" s="438"/>
    </row>
    <row r="11" spans="1:21" ht="15.75" customHeight="1" x14ac:dyDescent="0.25">
      <c r="A11" s="472" t="s">
        <v>199</v>
      </c>
      <c r="B11" s="421">
        <v>1</v>
      </c>
      <c r="C11" s="407" t="s">
        <v>188</v>
      </c>
      <c r="D11" s="391" t="s">
        <v>165</v>
      </c>
      <c r="E11" s="390">
        <v>2</v>
      </c>
      <c r="F11" s="391" t="s">
        <v>177</v>
      </c>
      <c r="G11" s="432">
        <v>21</v>
      </c>
      <c r="H11" s="175">
        <v>6</v>
      </c>
      <c r="I11" s="175">
        <v>9</v>
      </c>
      <c r="J11" s="175"/>
      <c r="K11" s="177">
        <v>6</v>
      </c>
      <c r="L11" s="405">
        <v>556</v>
      </c>
      <c r="M11" s="405">
        <f t="shared" ref="M11" si="5">H11*21</f>
        <v>126</v>
      </c>
      <c r="N11" s="405">
        <f t="shared" ref="N11" si="6">I11*21</f>
        <v>189</v>
      </c>
      <c r="O11" s="405">
        <f t="shared" ref="O11" si="7">J11*21</f>
        <v>0</v>
      </c>
      <c r="P11" s="405">
        <f t="shared" ref="P11" si="8">K11*21</f>
        <v>126</v>
      </c>
      <c r="Q11" s="405">
        <f t="shared" si="4"/>
        <v>21</v>
      </c>
      <c r="R11" s="405"/>
      <c r="S11" s="406"/>
      <c r="T11" s="405"/>
      <c r="U11" s="435"/>
    </row>
    <row r="12" spans="1:21" ht="24.75" customHeight="1" x14ac:dyDescent="0.25">
      <c r="A12" s="472" t="s">
        <v>257</v>
      </c>
      <c r="B12" s="421">
        <v>2</v>
      </c>
      <c r="C12" s="407" t="s">
        <v>205</v>
      </c>
      <c r="D12" s="391" t="s">
        <v>165</v>
      </c>
      <c r="E12" s="390">
        <v>2</v>
      </c>
      <c r="F12" s="391" t="s">
        <v>177</v>
      </c>
      <c r="G12" s="432">
        <v>21</v>
      </c>
      <c r="H12" s="175">
        <v>6</v>
      </c>
      <c r="I12" s="175">
        <v>9</v>
      </c>
      <c r="J12" s="175"/>
      <c r="K12" s="177">
        <v>6</v>
      </c>
      <c r="L12" s="405">
        <v>556</v>
      </c>
      <c r="M12" s="405">
        <f t="shared" ref="M12" si="9">H12*21</f>
        <v>126</v>
      </c>
      <c r="N12" s="405">
        <f t="shared" ref="N12" si="10">I12*21</f>
        <v>189</v>
      </c>
      <c r="O12" s="405">
        <f t="shared" ref="O12" si="11">J12*21</f>
        <v>0</v>
      </c>
      <c r="P12" s="405">
        <f t="shared" ref="P12" si="12">K12*21</f>
        <v>126</v>
      </c>
      <c r="Q12" s="405">
        <f t="shared" ref="Q12" si="13">H12+I12+J12+K12</f>
        <v>21</v>
      </c>
      <c r="R12" s="405"/>
      <c r="S12" s="406"/>
      <c r="T12" s="405"/>
      <c r="U12" s="435"/>
    </row>
    <row r="13" spans="1:21" ht="18.75" x14ac:dyDescent="0.3">
      <c r="A13" s="385" t="s">
        <v>2</v>
      </c>
      <c r="B13" s="409"/>
      <c r="C13" s="409"/>
      <c r="D13" s="471"/>
      <c r="E13" s="387">
        <v>1.25</v>
      </c>
      <c r="F13" s="426"/>
      <c r="G13" s="432">
        <v>20</v>
      </c>
      <c r="H13" s="403"/>
      <c r="I13" s="403"/>
      <c r="J13" s="403"/>
      <c r="K13" s="403"/>
      <c r="L13" s="388"/>
      <c r="M13" s="388"/>
      <c r="N13" s="388"/>
      <c r="O13" s="388"/>
      <c r="P13" s="388"/>
      <c r="Q13" s="405">
        <f t="shared" si="4"/>
        <v>0</v>
      </c>
      <c r="R13" s="388"/>
      <c r="S13" s="387"/>
      <c r="T13" s="388"/>
      <c r="U13" s="438"/>
    </row>
    <row r="14" spans="1:21" ht="18.75" customHeight="1" x14ac:dyDescent="0.25">
      <c r="A14" s="487" t="s">
        <v>222</v>
      </c>
      <c r="B14" s="444">
        <v>1</v>
      </c>
      <c r="C14" s="444">
        <v>103</v>
      </c>
      <c r="D14" s="391" t="s">
        <v>165</v>
      </c>
      <c r="E14" s="390">
        <v>2</v>
      </c>
      <c r="F14" s="391" t="s">
        <v>177</v>
      </c>
      <c r="G14" s="432">
        <v>26</v>
      </c>
      <c r="H14" s="432">
        <v>9</v>
      </c>
      <c r="I14" s="432">
        <v>7</v>
      </c>
      <c r="J14" s="432"/>
      <c r="K14" s="495">
        <v>10</v>
      </c>
      <c r="L14" s="431"/>
      <c r="M14" s="431"/>
      <c r="N14" s="431"/>
      <c r="O14" s="431"/>
      <c r="P14" s="431"/>
      <c r="Q14" s="431"/>
      <c r="R14" s="431"/>
      <c r="S14" s="427"/>
      <c r="T14" s="431"/>
      <c r="U14" s="439"/>
    </row>
    <row r="15" spans="1:21" ht="18.75" customHeight="1" x14ac:dyDescent="0.25">
      <c r="A15" s="487" t="s">
        <v>264</v>
      </c>
      <c r="B15" s="444">
        <v>2</v>
      </c>
      <c r="C15" s="444">
        <v>207</v>
      </c>
      <c r="D15" s="517" t="s">
        <v>265</v>
      </c>
      <c r="E15" s="525"/>
      <c r="F15" s="518" t="s">
        <v>266</v>
      </c>
      <c r="G15" s="432">
        <v>16</v>
      </c>
      <c r="H15" s="432">
        <v>7</v>
      </c>
      <c r="I15" s="432">
        <v>3</v>
      </c>
      <c r="J15" s="432"/>
      <c r="K15" s="495">
        <v>6</v>
      </c>
      <c r="L15" s="431"/>
      <c r="M15" s="431"/>
      <c r="N15" s="431"/>
      <c r="O15" s="431"/>
      <c r="P15" s="431"/>
      <c r="Q15" s="431"/>
      <c r="R15" s="431"/>
      <c r="S15" s="427"/>
      <c r="T15" s="431"/>
      <c r="U15" s="439"/>
    </row>
    <row r="16" spans="1:21" ht="15.6" customHeight="1" x14ac:dyDescent="0.25">
      <c r="A16" s="427" t="s">
        <v>204</v>
      </c>
      <c r="B16" s="444">
        <v>1</v>
      </c>
      <c r="C16" s="444" t="s">
        <v>208</v>
      </c>
      <c r="D16" s="667" t="s">
        <v>233</v>
      </c>
      <c r="E16" s="668"/>
      <c r="F16" s="669"/>
      <c r="G16" s="432">
        <v>5</v>
      </c>
      <c r="H16" s="448">
        <v>2</v>
      </c>
      <c r="I16" s="448">
        <v>1</v>
      </c>
      <c r="J16" s="448">
        <v>0</v>
      </c>
      <c r="K16" s="449">
        <v>2</v>
      </c>
      <c r="L16" s="431"/>
      <c r="M16" s="431"/>
      <c r="N16" s="431"/>
      <c r="O16" s="431"/>
      <c r="P16" s="431"/>
      <c r="Q16" s="431"/>
      <c r="R16" s="431"/>
      <c r="S16" s="427"/>
      <c r="T16" s="431"/>
      <c r="U16" s="439"/>
    </row>
    <row r="17" spans="1:22" ht="18.75" x14ac:dyDescent="0.3">
      <c r="A17" s="385" t="s">
        <v>3</v>
      </c>
      <c r="B17" s="409"/>
      <c r="C17" s="409"/>
      <c r="D17" s="471"/>
      <c r="E17" s="502"/>
      <c r="F17" s="471"/>
      <c r="G17" s="432"/>
      <c r="H17" s="403"/>
      <c r="I17" s="403"/>
      <c r="J17" s="403"/>
      <c r="K17" s="403"/>
      <c r="L17" s="388"/>
      <c r="M17" s="388"/>
      <c r="N17" s="388"/>
      <c r="O17" s="388"/>
      <c r="P17" s="388"/>
      <c r="Q17" s="405">
        <f t="shared" ref="Q17:Q19" si="14">H17+I17+J17+K17</f>
        <v>0</v>
      </c>
      <c r="R17" s="388"/>
      <c r="S17" s="387"/>
      <c r="T17" s="388"/>
      <c r="U17" s="438"/>
    </row>
    <row r="18" spans="1:22" x14ac:dyDescent="0.25">
      <c r="A18" s="465" t="s">
        <v>195</v>
      </c>
      <c r="B18" s="407">
        <v>1</v>
      </c>
      <c r="C18" s="407" t="s">
        <v>201</v>
      </c>
      <c r="D18" s="391" t="s">
        <v>165</v>
      </c>
      <c r="E18" s="391" t="s">
        <v>177</v>
      </c>
      <c r="F18" s="391" t="s">
        <v>177</v>
      </c>
      <c r="G18" s="432">
        <v>21</v>
      </c>
      <c r="H18" s="415">
        <v>6</v>
      </c>
      <c r="I18" s="415">
        <v>8</v>
      </c>
      <c r="J18" s="415"/>
      <c r="K18" s="415">
        <v>7</v>
      </c>
      <c r="L18" s="405">
        <v>477</v>
      </c>
      <c r="M18" s="405">
        <f t="shared" ref="M18" si="15">H18*21</f>
        <v>126</v>
      </c>
      <c r="N18" s="405">
        <f t="shared" ref="N18" si="16">I18*21</f>
        <v>168</v>
      </c>
      <c r="O18" s="405">
        <f t="shared" ref="O18" si="17">J18*21</f>
        <v>0</v>
      </c>
      <c r="P18" s="405">
        <f t="shared" ref="P18" si="18">K18*21</f>
        <v>147</v>
      </c>
      <c r="Q18" s="405">
        <f t="shared" ref="Q18" si="19">H18+I18+J18+K18</f>
        <v>21</v>
      </c>
      <c r="R18" s="405"/>
      <c r="S18" s="406"/>
      <c r="T18" s="405"/>
      <c r="U18" s="435"/>
    </row>
    <row r="19" spans="1:22" x14ac:dyDescent="0.25">
      <c r="A19" s="465" t="s">
        <v>231</v>
      </c>
      <c r="B19" s="407">
        <v>2</v>
      </c>
      <c r="C19" s="407" t="s">
        <v>232</v>
      </c>
      <c r="D19" s="391" t="s">
        <v>165</v>
      </c>
      <c r="E19" s="391" t="s">
        <v>177</v>
      </c>
      <c r="F19" s="391" t="s">
        <v>177</v>
      </c>
      <c r="G19" s="432">
        <v>21</v>
      </c>
      <c r="H19" s="415">
        <v>6</v>
      </c>
      <c r="I19" s="415">
        <v>8</v>
      </c>
      <c r="J19" s="415"/>
      <c r="K19" s="415">
        <v>7</v>
      </c>
      <c r="L19" s="405">
        <v>477</v>
      </c>
      <c r="M19" s="405">
        <f t="shared" ref="M19" si="20">H19*21</f>
        <v>126</v>
      </c>
      <c r="N19" s="405">
        <f t="shared" ref="N19" si="21">I19*21</f>
        <v>168</v>
      </c>
      <c r="O19" s="405">
        <f t="shared" ref="O19" si="22">J19*21</f>
        <v>0</v>
      </c>
      <c r="P19" s="405">
        <f t="shared" ref="P19" si="23">K19*21</f>
        <v>147</v>
      </c>
      <c r="Q19" s="405">
        <f t="shared" si="14"/>
        <v>21</v>
      </c>
      <c r="R19" s="405"/>
      <c r="S19" s="406"/>
      <c r="T19" s="405"/>
      <c r="U19" s="435"/>
    </row>
    <row r="20" spans="1:22" ht="18.75" x14ac:dyDescent="0.3">
      <c r="A20" s="385" t="s">
        <v>4</v>
      </c>
      <c r="B20" s="409"/>
      <c r="C20" s="409"/>
      <c r="D20" s="386"/>
      <c r="E20" s="387">
        <v>1.5</v>
      </c>
      <c r="F20" s="426"/>
      <c r="G20" s="432"/>
      <c r="H20" s="424"/>
      <c r="I20" s="424"/>
      <c r="J20" s="403"/>
      <c r="K20" s="403"/>
      <c r="L20" s="388"/>
      <c r="M20" s="388"/>
      <c r="N20" s="388"/>
      <c r="O20" s="388"/>
      <c r="P20" s="388"/>
      <c r="Q20" s="405">
        <f>H20+I20+J20+K20</f>
        <v>0</v>
      </c>
      <c r="R20" s="388"/>
      <c r="S20" s="387"/>
      <c r="T20" s="388"/>
      <c r="U20" s="438"/>
    </row>
    <row r="21" spans="1:22" x14ac:dyDescent="0.25">
      <c r="A21" s="394" t="s">
        <v>196</v>
      </c>
      <c r="B21" s="407">
        <v>2</v>
      </c>
      <c r="C21" s="407" t="s">
        <v>198</v>
      </c>
      <c r="D21" s="446" t="s">
        <v>165</v>
      </c>
      <c r="E21" s="390">
        <v>1</v>
      </c>
      <c r="F21" s="391" t="s">
        <v>177</v>
      </c>
      <c r="G21" s="415">
        <v>21</v>
      </c>
      <c r="H21" s="415">
        <v>6</v>
      </c>
      <c r="I21" s="415">
        <v>7</v>
      </c>
      <c r="J21" s="415"/>
      <c r="K21" s="415">
        <v>8</v>
      </c>
      <c r="L21" s="405">
        <v>505</v>
      </c>
      <c r="M21" s="405">
        <f t="shared" ref="M21" si="24">H21*21</f>
        <v>126</v>
      </c>
      <c r="N21" s="405">
        <f t="shared" ref="N21" si="25">I21*21</f>
        <v>147</v>
      </c>
      <c r="O21" s="405">
        <f t="shared" ref="O21" si="26">J21*21</f>
        <v>0</v>
      </c>
      <c r="P21" s="405">
        <f t="shared" ref="P21" si="27">K21*21</f>
        <v>168</v>
      </c>
      <c r="Q21" s="405">
        <f t="shared" ref="Q21:Q22" si="28">H21+I21+J21+K21</f>
        <v>21</v>
      </c>
      <c r="R21" s="405"/>
      <c r="S21" s="406"/>
      <c r="T21" s="405"/>
      <c r="U21" s="435"/>
    </row>
    <row r="22" spans="1:22" x14ac:dyDescent="0.25">
      <c r="A22" s="427" t="s">
        <v>209</v>
      </c>
      <c r="B22" s="407">
        <v>2</v>
      </c>
      <c r="C22" s="407" t="s">
        <v>238</v>
      </c>
      <c r="D22" s="391" t="s">
        <v>207</v>
      </c>
      <c r="E22" s="390"/>
      <c r="F22" s="391" t="s">
        <v>250</v>
      </c>
      <c r="G22" s="415">
        <v>11</v>
      </c>
      <c r="H22" s="415">
        <v>3</v>
      </c>
      <c r="I22" s="415">
        <v>4</v>
      </c>
      <c r="J22" s="415"/>
      <c r="K22" s="415">
        <v>4</v>
      </c>
      <c r="L22" s="405"/>
      <c r="M22" s="405"/>
      <c r="N22" s="405"/>
      <c r="O22" s="405"/>
      <c r="P22" s="405"/>
      <c r="Q22" s="405">
        <f t="shared" si="28"/>
        <v>11</v>
      </c>
      <c r="R22" s="405"/>
      <c r="S22" s="406"/>
      <c r="T22" s="405"/>
      <c r="U22" s="435"/>
    </row>
    <row r="23" spans="1:22" ht="18.75" x14ac:dyDescent="0.3">
      <c r="A23" s="385" t="s">
        <v>5</v>
      </c>
      <c r="B23" s="409"/>
      <c r="C23" s="409"/>
      <c r="D23" s="386" t="s">
        <v>186</v>
      </c>
      <c r="E23" s="395">
        <v>3</v>
      </c>
      <c r="F23" s="386"/>
      <c r="G23" s="432"/>
      <c r="H23" s="500"/>
      <c r="I23" s="500"/>
      <c r="J23" s="500"/>
      <c r="K23" s="500"/>
      <c r="L23" s="501"/>
      <c r="M23" s="501"/>
      <c r="N23" s="501"/>
      <c r="O23" s="501"/>
      <c r="P23" s="501"/>
      <c r="Q23" s="501"/>
      <c r="R23" s="501"/>
      <c r="S23" s="499"/>
      <c r="T23" s="501"/>
      <c r="U23" s="504"/>
    </row>
    <row r="24" spans="1:22" s="423" customFormat="1" x14ac:dyDescent="0.25">
      <c r="A24" s="427" t="s">
        <v>197</v>
      </c>
      <c r="B24" s="444">
        <v>2</v>
      </c>
      <c r="C24" s="421" t="s">
        <v>189</v>
      </c>
      <c r="D24" s="391" t="s">
        <v>165</v>
      </c>
      <c r="E24" s="394"/>
      <c r="F24" s="391" t="s">
        <v>177</v>
      </c>
      <c r="G24" s="432">
        <v>21</v>
      </c>
      <c r="H24" s="404">
        <v>8</v>
      </c>
      <c r="I24" s="404">
        <v>5</v>
      </c>
      <c r="J24" s="404">
        <v>0</v>
      </c>
      <c r="K24" s="404">
        <v>8</v>
      </c>
      <c r="L24" s="405"/>
      <c r="M24" s="405">
        <f t="shared" ref="M24:N27" si="29">H24*21</f>
        <v>168</v>
      </c>
      <c r="N24" s="405">
        <f t="shared" si="29"/>
        <v>105</v>
      </c>
      <c r="O24" s="405"/>
      <c r="P24" s="405">
        <f t="shared" ref="P24:P27" si="30">K24*21</f>
        <v>168</v>
      </c>
      <c r="Q24" s="405"/>
      <c r="R24" s="405"/>
      <c r="S24" s="406"/>
      <c r="T24" s="405"/>
      <c r="U24" s="435"/>
      <c r="V24" s="394"/>
    </row>
    <row r="25" spans="1:22" s="423" customFormat="1" x14ac:dyDescent="0.25">
      <c r="A25" s="427" t="s">
        <v>225</v>
      </c>
      <c r="B25" s="444">
        <v>2</v>
      </c>
      <c r="C25" s="421" t="s">
        <v>226</v>
      </c>
      <c r="D25" s="391" t="s">
        <v>165</v>
      </c>
      <c r="E25" s="394"/>
      <c r="F25" s="391" t="s">
        <v>177</v>
      </c>
      <c r="G25" s="432">
        <v>21</v>
      </c>
      <c r="H25" s="404">
        <v>8</v>
      </c>
      <c r="I25" s="404">
        <v>5</v>
      </c>
      <c r="J25" s="404">
        <v>0</v>
      </c>
      <c r="K25" s="404">
        <v>8</v>
      </c>
      <c r="L25" s="405"/>
      <c r="M25" s="405"/>
      <c r="N25" s="405"/>
      <c r="O25" s="405"/>
      <c r="P25" s="405"/>
      <c r="Q25" s="405"/>
      <c r="R25" s="405"/>
      <c r="S25" s="406"/>
      <c r="T25" s="405"/>
      <c r="U25" s="435"/>
      <c r="V25" s="510"/>
    </row>
    <row r="26" spans="1:22" s="423" customFormat="1" x14ac:dyDescent="0.25">
      <c r="A26" s="427" t="s">
        <v>224</v>
      </c>
      <c r="B26" s="444">
        <v>1</v>
      </c>
      <c r="C26" s="421" t="s">
        <v>227</v>
      </c>
      <c r="D26" s="391" t="s">
        <v>165</v>
      </c>
      <c r="E26" s="394"/>
      <c r="F26" s="391" t="s">
        <v>177</v>
      </c>
      <c r="G26" s="432">
        <v>21</v>
      </c>
      <c r="H26" s="404">
        <v>8</v>
      </c>
      <c r="I26" s="404">
        <v>5</v>
      </c>
      <c r="J26" s="404">
        <v>0</v>
      </c>
      <c r="K26" s="404">
        <v>8</v>
      </c>
      <c r="L26" s="405"/>
      <c r="M26" s="405"/>
      <c r="N26" s="405"/>
      <c r="O26" s="405"/>
      <c r="P26" s="405"/>
      <c r="Q26" s="405"/>
      <c r="R26" s="405"/>
      <c r="S26" s="406"/>
      <c r="T26" s="405"/>
      <c r="U26" s="435"/>
      <c r="V26" s="510"/>
    </row>
    <row r="27" spans="1:22" s="423" customFormat="1" x14ac:dyDescent="0.25">
      <c r="A27" s="394" t="s">
        <v>211</v>
      </c>
      <c r="B27" s="444">
        <v>1</v>
      </c>
      <c r="C27" s="421" t="s">
        <v>212</v>
      </c>
      <c r="D27" s="391" t="s">
        <v>234</v>
      </c>
      <c r="E27" s="394"/>
      <c r="F27" s="391"/>
      <c r="G27" s="432">
        <v>10</v>
      </c>
      <c r="H27" s="404">
        <v>4</v>
      </c>
      <c r="I27" s="404">
        <v>2</v>
      </c>
      <c r="J27" s="404">
        <v>0</v>
      </c>
      <c r="K27" s="404">
        <v>4</v>
      </c>
      <c r="L27" s="399">
        <v>576</v>
      </c>
      <c r="M27" s="393">
        <f t="shared" si="29"/>
        <v>84</v>
      </c>
      <c r="N27" s="393">
        <f t="shared" si="29"/>
        <v>42</v>
      </c>
      <c r="O27" s="393">
        <f t="shared" ref="O27" si="31">J27*21</f>
        <v>0</v>
      </c>
      <c r="P27" s="399">
        <f t="shared" si="30"/>
        <v>84</v>
      </c>
      <c r="Q27" s="405">
        <f>H27+I27+J27+K27</f>
        <v>10</v>
      </c>
      <c r="R27" s="405"/>
      <c r="S27" s="406"/>
      <c r="T27" s="405"/>
      <c r="U27" s="435"/>
    </row>
    <row r="28" spans="1:22" s="423" customFormat="1" ht="18.75" x14ac:dyDescent="0.3">
      <c r="A28" s="509" t="s">
        <v>6</v>
      </c>
      <c r="B28" s="407"/>
      <c r="C28" s="407"/>
      <c r="D28" s="391"/>
      <c r="E28" s="433"/>
      <c r="F28" s="391"/>
      <c r="G28" s="432"/>
      <c r="H28" s="404"/>
      <c r="I28" s="404"/>
      <c r="J28" s="404"/>
      <c r="K28" s="404"/>
      <c r="L28" s="399"/>
      <c r="M28" s="393"/>
      <c r="N28" s="393"/>
      <c r="O28" s="393"/>
      <c r="P28" s="399"/>
      <c r="Q28" s="405"/>
      <c r="R28" s="405"/>
      <c r="S28" s="406"/>
      <c r="T28" s="405"/>
      <c r="U28" s="435"/>
    </row>
    <row r="29" spans="1:22" ht="18.75" hidden="1" x14ac:dyDescent="0.3">
      <c r="A29" s="385" t="s">
        <v>6</v>
      </c>
      <c r="B29" s="409"/>
      <c r="C29" s="409"/>
      <c r="D29" s="386"/>
      <c r="E29" s="395">
        <v>1</v>
      </c>
      <c r="F29" s="426"/>
      <c r="G29" s="432"/>
      <c r="H29" s="424"/>
      <c r="I29" s="403"/>
      <c r="J29" s="403"/>
      <c r="K29" s="403"/>
      <c r="L29" s="388"/>
      <c r="M29" s="388"/>
      <c r="N29" s="388"/>
      <c r="O29" s="388"/>
      <c r="P29" s="389"/>
      <c r="Q29" s="405">
        <f t="shared" ref="Q29:Q30" si="32">H29+I29+J29+K29</f>
        <v>0</v>
      </c>
      <c r="R29" s="388"/>
      <c r="S29" s="387"/>
      <c r="T29" s="388"/>
      <c r="U29" s="438"/>
    </row>
    <row r="30" spans="1:22" x14ac:dyDescent="0.25">
      <c r="A30" s="394" t="s">
        <v>194</v>
      </c>
      <c r="B30" s="410">
        <v>2</v>
      </c>
      <c r="C30" s="410" t="s">
        <v>202</v>
      </c>
      <c r="D30" s="391" t="s">
        <v>165</v>
      </c>
      <c r="E30" s="400"/>
      <c r="F30" s="391" t="s">
        <v>177</v>
      </c>
      <c r="G30" s="432">
        <v>21</v>
      </c>
      <c r="H30" s="404">
        <v>8</v>
      </c>
      <c r="I30" s="404">
        <v>5</v>
      </c>
      <c r="J30" s="404"/>
      <c r="K30" s="404">
        <v>8</v>
      </c>
      <c r="L30" s="399">
        <v>576</v>
      </c>
      <c r="M30" s="393">
        <f t="shared" ref="M30:O30" si="33">H30*21</f>
        <v>168</v>
      </c>
      <c r="N30" s="393">
        <f t="shared" si="33"/>
        <v>105</v>
      </c>
      <c r="O30" s="393">
        <f t="shared" si="33"/>
        <v>0</v>
      </c>
      <c r="P30" s="399">
        <f t="shared" ref="P30" si="34">K30*21</f>
        <v>168</v>
      </c>
      <c r="Q30" s="405">
        <f t="shared" si="32"/>
        <v>21</v>
      </c>
      <c r="R30" s="394"/>
      <c r="S30" s="394"/>
      <c r="T30" s="399"/>
      <c r="U30" s="440"/>
    </row>
    <row r="31" spans="1:22" ht="15" customHeight="1" x14ac:dyDescent="0.25">
      <c r="A31" s="427" t="s">
        <v>223</v>
      </c>
      <c r="B31" s="407">
        <v>2</v>
      </c>
      <c r="C31" s="444" t="s">
        <v>238</v>
      </c>
      <c r="D31" s="391" t="s">
        <v>251</v>
      </c>
      <c r="E31" s="400"/>
      <c r="F31" s="516" t="s">
        <v>249</v>
      </c>
      <c r="G31" s="432">
        <v>10</v>
      </c>
      <c r="H31" s="432">
        <v>4</v>
      </c>
      <c r="I31" s="432">
        <v>3</v>
      </c>
      <c r="J31" s="432"/>
      <c r="K31" s="432">
        <v>3</v>
      </c>
      <c r="L31" s="431"/>
      <c r="M31" s="431"/>
      <c r="N31" s="431"/>
      <c r="O31" s="431"/>
      <c r="P31" s="427"/>
      <c r="Q31" s="431"/>
      <c r="R31" s="427"/>
      <c r="S31" s="427"/>
      <c r="T31" s="433"/>
      <c r="U31" s="441"/>
    </row>
    <row r="32" spans="1:22" ht="18.75" x14ac:dyDescent="0.3">
      <c r="A32" s="496" t="s">
        <v>20</v>
      </c>
      <c r="B32" s="497"/>
      <c r="C32" s="497"/>
      <c r="D32" s="498"/>
      <c r="E32" s="499">
        <v>1.5</v>
      </c>
      <c r="F32" s="471"/>
      <c r="G32" s="500"/>
      <c r="H32" s="501"/>
      <c r="I32" s="501"/>
      <c r="J32" s="501"/>
      <c r="K32" s="501"/>
      <c r="L32" s="501"/>
      <c r="M32" s="501"/>
      <c r="N32" s="501"/>
      <c r="O32" s="501"/>
      <c r="P32" s="499"/>
      <c r="Q32" s="501">
        <f>H32+I32+J32+K32</f>
        <v>0</v>
      </c>
      <c r="R32" s="499"/>
      <c r="S32" s="499"/>
      <c r="T32" s="502"/>
      <c r="U32" s="503"/>
    </row>
    <row r="33" spans="1:21" x14ac:dyDescent="0.25">
      <c r="A33" s="427" t="s">
        <v>237</v>
      </c>
      <c r="B33" s="444">
        <v>2</v>
      </c>
      <c r="C33" s="444" t="s">
        <v>236</v>
      </c>
      <c r="D33" s="391" t="s">
        <v>165</v>
      </c>
      <c r="E33" s="400"/>
      <c r="F33" s="391" t="s">
        <v>177</v>
      </c>
      <c r="G33" s="432">
        <v>24</v>
      </c>
      <c r="H33" s="425">
        <v>6</v>
      </c>
      <c r="I33" s="425">
        <v>8</v>
      </c>
      <c r="J33" s="425"/>
      <c r="K33" s="425">
        <v>10</v>
      </c>
      <c r="L33" s="425">
        <v>554</v>
      </c>
      <c r="M33" s="425">
        <f t="shared" ref="M33:O33" si="35">H33*21</f>
        <v>126</v>
      </c>
      <c r="N33" s="425">
        <f t="shared" si="35"/>
        <v>168</v>
      </c>
      <c r="O33" s="425">
        <f t="shared" si="35"/>
        <v>0</v>
      </c>
      <c r="P33" s="404">
        <f t="shared" ref="P33" si="36">K33*21</f>
        <v>210</v>
      </c>
      <c r="Q33" s="415">
        <f>H33+I33+J33+K33</f>
        <v>24</v>
      </c>
      <c r="R33" s="404"/>
      <c r="S33" s="407"/>
      <c r="T33" s="404"/>
      <c r="U33" s="442"/>
    </row>
    <row r="34" spans="1:21" ht="19.5" customHeight="1" x14ac:dyDescent="0.3">
      <c r="A34" s="486" t="s">
        <v>235</v>
      </c>
      <c r="B34" s="411"/>
      <c r="C34" s="411"/>
      <c r="D34" s="512"/>
      <c r="E34" s="429"/>
      <c r="F34" s="430"/>
      <c r="G34" s="432"/>
      <c r="H34" s="401"/>
      <c r="I34" s="401"/>
      <c r="J34" s="401"/>
      <c r="K34" s="402"/>
      <c r="L34" s="388">
        <v>343</v>
      </c>
      <c r="M34" s="388">
        <f>H34*21</f>
        <v>0</v>
      </c>
      <c r="N34" s="388">
        <v>70</v>
      </c>
      <c r="O34" s="388">
        <f t="shared" ref="O34:P36" si="37">J34*21</f>
        <v>0</v>
      </c>
      <c r="P34" s="388">
        <f t="shared" si="37"/>
        <v>0</v>
      </c>
      <c r="Q34" s="388"/>
      <c r="R34" s="388"/>
      <c r="S34" s="387"/>
      <c r="T34" s="388"/>
      <c r="U34" s="438"/>
    </row>
    <row r="35" spans="1:21" ht="18.75" x14ac:dyDescent="0.3">
      <c r="A35" s="487" t="s">
        <v>239</v>
      </c>
      <c r="B35" s="484">
        <v>2</v>
      </c>
      <c r="C35" s="483" t="s">
        <v>240</v>
      </c>
      <c r="D35" s="513" t="s">
        <v>254</v>
      </c>
      <c r="E35" s="514"/>
      <c r="F35" s="515" t="s">
        <v>255</v>
      </c>
      <c r="G35" s="432">
        <v>10</v>
      </c>
      <c r="H35" s="448">
        <v>1</v>
      </c>
      <c r="I35" s="448">
        <v>9</v>
      </c>
      <c r="J35" s="448"/>
      <c r="K35" s="485">
        <v>0</v>
      </c>
      <c r="L35" s="431">
        <v>343</v>
      </c>
      <c r="M35" s="431">
        <f>H35*21</f>
        <v>21</v>
      </c>
      <c r="N35" s="431">
        <v>70</v>
      </c>
      <c r="O35" s="431">
        <f t="shared" si="37"/>
        <v>0</v>
      </c>
      <c r="P35" s="431">
        <f t="shared" si="37"/>
        <v>0</v>
      </c>
      <c r="Q35" s="431"/>
      <c r="R35" s="431"/>
      <c r="S35" s="427"/>
      <c r="T35" s="431"/>
      <c r="U35" s="439"/>
    </row>
    <row r="36" spans="1:21" ht="18.75" x14ac:dyDescent="0.3">
      <c r="A36" s="385" t="s">
        <v>9</v>
      </c>
      <c r="B36" s="411"/>
      <c r="C36" s="411"/>
      <c r="D36" s="428" t="s">
        <v>253</v>
      </c>
      <c r="E36" s="429"/>
      <c r="F36" s="430"/>
      <c r="G36" s="432">
        <f t="shared" ref="G36:G39" si="38">H36+I36+J36+K36</f>
        <v>0</v>
      </c>
      <c r="H36" s="401"/>
      <c r="I36" s="401"/>
      <c r="J36" s="401"/>
      <c r="K36" s="402"/>
      <c r="L36" s="388">
        <v>343</v>
      </c>
      <c r="M36" s="388">
        <f>H36*21</f>
        <v>0</v>
      </c>
      <c r="N36" s="388">
        <v>70</v>
      </c>
      <c r="O36" s="388">
        <f t="shared" si="37"/>
        <v>0</v>
      </c>
      <c r="P36" s="388">
        <f t="shared" si="37"/>
        <v>0</v>
      </c>
      <c r="Q36" s="388"/>
      <c r="R36" s="388"/>
      <c r="S36" s="387"/>
      <c r="T36" s="388"/>
      <c r="U36" s="438"/>
    </row>
    <row r="37" spans="1:21" x14ac:dyDescent="0.25">
      <c r="A37" s="394" t="s">
        <v>178</v>
      </c>
      <c r="B37" s="470">
        <v>1</v>
      </c>
      <c r="C37" s="470" t="s">
        <v>230</v>
      </c>
      <c r="D37" s="670" t="s">
        <v>203</v>
      </c>
      <c r="E37" s="671"/>
      <c r="F37" s="672"/>
      <c r="G37" s="432">
        <f t="shared" ref="G37" si="39">H37+I37+J37+K37</f>
        <v>22</v>
      </c>
      <c r="H37" s="404">
        <v>11</v>
      </c>
      <c r="I37" s="404">
        <v>9</v>
      </c>
      <c r="J37" s="404"/>
      <c r="K37" s="404">
        <v>2</v>
      </c>
      <c r="L37" s="392"/>
      <c r="M37" s="392"/>
      <c r="N37" s="392"/>
      <c r="O37" s="390"/>
      <c r="P37" s="390"/>
      <c r="Q37" s="390"/>
      <c r="R37" s="405"/>
      <c r="S37" s="406"/>
      <c r="T37" s="405"/>
      <c r="U37" s="435"/>
    </row>
    <row r="38" spans="1:21" x14ac:dyDescent="0.25">
      <c r="A38" s="394" t="s">
        <v>178</v>
      </c>
      <c r="B38" s="470">
        <v>1</v>
      </c>
      <c r="C38" s="470" t="s">
        <v>230</v>
      </c>
      <c r="D38" s="670" t="s">
        <v>206</v>
      </c>
      <c r="E38" s="671"/>
      <c r="F38" s="672"/>
      <c r="G38" s="432">
        <v>5</v>
      </c>
      <c r="H38" s="404">
        <v>3</v>
      </c>
      <c r="I38" s="404">
        <v>2</v>
      </c>
      <c r="J38" s="404"/>
      <c r="K38" s="404">
        <v>2</v>
      </c>
      <c r="L38" s="392"/>
      <c r="M38" s="392"/>
      <c r="N38" s="392"/>
      <c r="O38" s="390"/>
      <c r="P38" s="390"/>
      <c r="Q38" s="390"/>
      <c r="R38" s="405"/>
      <c r="S38" s="406"/>
      <c r="T38" s="405"/>
      <c r="U38" s="435"/>
    </row>
    <row r="39" spans="1:21" ht="18.75" x14ac:dyDescent="0.3">
      <c r="A39" s="385" t="s">
        <v>182</v>
      </c>
      <c r="B39" s="411"/>
      <c r="C39" s="411"/>
      <c r="D39" s="428"/>
      <c r="E39" s="429"/>
      <c r="F39" s="430"/>
      <c r="G39" s="432">
        <f t="shared" si="38"/>
        <v>0</v>
      </c>
      <c r="H39" s="424"/>
      <c r="I39" s="403"/>
      <c r="J39" s="403"/>
      <c r="K39" s="403"/>
      <c r="L39" s="388"/>
      <c r="M39" s="388"/>
      <c r="N39" s="388"/>
      <c r="O39" s="388"/>
      <c r="P39" s="388"/>
      <c r="Q39" s="388"/>
      <c r="R39" s="388"/>
      <c r="S39" s="387"/>
      <c r="T39" s="388"/>
      <c r="U39" s="438"/>
    </row>
    <row r="40" spans="1:21" x14ac:dyDescent="0.25">
      <c r="A40" s="427" t="s">
        <v>246</v>
      </c>
      <c r="B40" s="483">
        <v>2</v>
      </c>
      <c r="C40" s="483" t="s">
        <v>240</v>
      </c>
      <c r="D40" s="446" t="s">
        <v>207</v>
      </c>
      <c r="E40" s="433"/>
      <c r="F40" s="446"/>
      <c r="G40" s="432">
        <v>10</v>
      </c>
      <c r="H40" s="432">
        <v>1</v>
      </c>
      <c r="I40" s="432">
        <v>5</v>
      </c>
      <c r="J40" s="432"/>
      <c r="K40" s="432">
        <v>4</v>
      </c>
      <c r="L40" s="405">
        <v>488</v>
      </c>
      <c r="M40" s="405">
        <f t="shared" ref="M40:P41" si="40">H40*21</f>
        <v>21</v>
      </c>
      <c r="N40" s="405">
        <f t="shared" si="40"/>
        <v>105</v>
      </c>
      <c r="O40" s="405">
        <f t="shared" si="40"/>
        <v>0</v>
      </c>
      <c r="P40" s="405">
        <f t="shared" si="40"/>
        <v>84</v>
      </c>
      <c r="Q40" s="405"/>
      <c r="R40" s="405"/>
      <c r="S40" s="406"/>
      <c r="T40" s="405"/>
      <c r="U40" s="435"/>
    </row>
    <row r="41" spans="1:21" x14ac:dyDescent="0.25">
      <c r="A41" s="427" t="s">
        <v>246</v>
      </c>
      <c r="B41" s="483">
        <v>2</v>
      </c>
      <c r="C41" s="483" t="s">
        <v>228</v>
      </c>
      <c r="D41" s="446"/>
      <c r="E41" s="433"/>
      <c r="F41" s="446" t="s">
        <v>207</v>
      </c>
      <c r="G41" s="432">
        <v>10</v>
      </c>
      <c r="H41" s="432">
        <v>1</v>
      </c>
      <c r="I41" s="432">
        <v>5</v>
      </c>
      <c r="J41" s="432"/>
      <c r="K41" s="432">
        <v>4</v>
      </c>
      <c r="L41" s="405">
        <v>488</v>
      </c>
      <c r="M41" s="405">
        <f t="shared" si="40"/>
        <v>21</v>
      </c>
      <c r="N41" s="405">
        <f t="shared" si="40"/>
        <v>105</v>
      </c>
      <c r="O41" s="405">
        <f t="shared" si="40"/>
        <v>0</v>
      </c>
      <c r="P41" s="405">
        <f t="shared" si="40"/>
        <v>84</v>
      </c>
      <c r="Q41" s="405"/>
      <c r="R41" s="405"/>
      <c r="S41" s="406"/>
      <c r="T41" s="405"/>
      <c r="U41" s="435"/>
    </row>
    <row r="42" spans="1:21" s="451" customFormat="1" ht="18.75" x14ac:dyDescent="0.3">
      <c r="A42" s="385" t="s">
        <v>190</v>
      </c>
      <c r="B42" s="411"/>
      <c r="C42" s="411"/>
      <c r="D42" s="428" t="s">
        <v>180</v>
      </c>
      <c r="E42" s="429"/>
      <c r="F42" s="430"/>
      <c r="G42" s="432">
        <f>H42+I42+J42+K42</f>
        <v>0</v>
      </c>
      <c r="H42" s="401"/>
      <c r="I42" s="401"/>
      <c r="J42" s="401"/>
      <c r="K42" s="402"/>
      <c r="L42" s="388">
        <v>343</v>
      </c>
      <c r="M42" s="388">
        <f>H42*21</f>
        <v>0</v>
      </c>
      <c r="N42" s="388">
        <v>70</v>
      </c>
      <c r="O42" s="388">
        <f>J42*21</f>
        <v>0</v>
      </c>
      <c r="P42" s="388">
        <f>K42*21</f>
        <v>0</v>
      </c>
      <c r="Q42" s="388"/>
      <c r="R42" s="388"/>
      <c r="S42" s="387"/>
      <c r="T42" s="388"/>
      <c r="U42" s="438"/>
    </row>
    <row r="43" spans="1:21" x14ac:dyDescent="0.25">
      <c r="A43" s="394" t="s">
        <v>191</v>
      </c>
      <c r="B43" s="470">
        <v>2</v>
      </c>
      <c r="C43" s="470" t="s">
        <v>241</v>
      </c>
      <c r="D43" s="667" t="s">
        <v>217</v>
      </c>
      <c r="E43" s="668"/>
      <c r="F43" s="669"/>
      <c r="G43" s="432">
        <v>4</v>
      </c>
      <c r="H43" s="404"/>
      <c r="I43" s="404"/>
      <c r="J43" s="404"/>
      <c r="K43" s="404">
        <v>4</v>
      </c>
      <c r="L43" s="392"/>
      <c r="M43" s="392"/>
      <c r="N43" s="392"/>
      <c r="O43" s="390"/>
      <c r="P43" s="390"/>
      <c r="Q43" s="390"/>
      <c r="R43" s="405"/>
      <c r="S43" s="406"/>
      <c r="T43" s="405"/>
      <c r="U43" s="435"/>
    </row>
    <row r="44" spans="1:21" x14ac:dyDescent="0.25">
      <c r="A44" s="394" t="s">
        <v>200</v>
      </c>
      <c r="B44" s="470">
        <v>2</v>
      </c>
      <c r="C44" s="470" t="s">
        <v>241</v>
      </c>
      <c r="D44" s="667" t="s">
        <v>206</v>
      </c>
      <c r="E44" s="668"/>
      <c r="F44" s="669"/>
      <c r="G44" s="432">
        <v>5</v>
      </c>
      <c r="H44" s="404"/>
      <c r="I44" s="404"/>
      <c r="J44" s="404"/>
      <c r="K44" s="404">
        <v>5</v>
      </c>
      <c r="L44" s="392"/>
      <c r="M44" s="392"/>
      <c r="N44" s="392"/>
      <c r="O44" s="390"/>
      <c r="P44" s="390"/>
      <c r="Q44" s="390"/>
      <c r="R44" s="405"/>
      <c r="S44" s="406"/>
      <c r="T44" s="405"/>
      <c r="U44" s="435"/>
    </row>
    <row r="45" spans="1:21" ht="18.75" x14ac:dyDescent="0.3">
      <c r="A45" s="385" t="s">
        <v>21</v>
      </c>
      <c r="B45" s="411"/>
      <c r="C45" s="411"/>
      <c r="D45" s="428" t="s">
        <v>180</v>
      </c>
      <c r="E45" s="429"/>
      <c r="F45" s="430"/>
      <c r="G45" s="432">
        <f>H45+I45+J45+K45</f>
        <v>0</v>
      </c>
      <c r="H45" s="401"/>
      <c r="I45" s="401"/>
      <c r="J45" s="401"/>
      <c r="K45" s="402"/>
      <c r="L45" s="388">
        <v>343</v>
      </c>
      <c r="M45" s="388">
        <f>H45*21</f>
        <v>0</v>
      </c>
      <c r="N45" s="388">
        <v>70</v>
      </c>
      <c r="O45" s="388">
        <f>J45*21</f>
        <v>0</v>
      </c>
      <c r="P45" s="388">
        <f>K45*21</f>
        <v>0</v>
      </c>
      <c r="Q45" s="388"/>
      <c r="R45" s="388"/>
      <c r="S45" s="387"/>
      <c r="T45" s="388"/>
      <c r="U45" s="438"/>
    </row>
    <row r="46" spans="1:21" x14ac:dyDescent="0.25">
      <c r="A46" s="394" t="s">
        <v>245</v>
      </c>
      <c r="B46" s="470">
        <v>2</v>
      </c>
      <c r="C46" s="470" t="s">
        <v>242</v>
      </c>
      <c r="D46" s="667" t="s">
        <v>214</v>
      </c>
      <c r="E46" s="668"/>
      <c r="F46" s="669"/>
      <c r="G46" s="432">
        <v>6</v>
      </c>
      <c r="H46" s="404"/>
      <c r="I46" s="404">
        <v>3</v>
      </c>
      <c r="J46" s="404"/>
      <c r="K46" s="404">
        <v>3</v>
      </c>
      <c r="L46" s="392"/>
      <c r="M46" s="392"/>
      <c r="N46" s="392"/>
      <c r="O46" s="390"/>
      <c r="P46" s="390"/>
      <c r="Q46" s="390"/>
      <c r="R46" s="405"/>
      <c r="S46" s="406"/>
      <c r="T46" s="405"/>
      <c r="U46" s="435"/>
    </row>
    <row r="47" spans="1:21" x14ac:dyDescent="0.25">
      <c r="A47" s="394" t="s">
        <v>216</v>
      </c>
      <c r="B47" s="470">
        <v>2</v>
      </c>
      <c r="C47" s="470" t="s">
        <v>242</v>
      </c>
      <c r="D47" s="667" t="s">
        <v>215</v>
      </c>
      <c r="E47" s="668"/>
      <c r="F47" s="669"/>
      <c r="G47" s="432">
        <v>6</v>
      </c>
      <c r="H47" s="404"/>
      <c r="I47" s="404">
        <v>3</v>
      </c>
      <c r="J47" s="404"/>
      <c r="K47" s="404">
        <v>3</v>
      </c>
      <c r="L47" s="392"/>
      <c r="M47" s="392"/>
      <c r="N47" s="392"/>
      <c r="O47" s="390"/>
      <c r="P47" s="390"/>
      <c r="Q47" s="390"/>
      <c r="R47" s="405"/>
      <c r="S47" s="406"/>
      <c r="T47" s="405"/>
      <c r="U47" s="435"/>
    </row>
    <row r="48" spans="1:21" ht="18.75" x14ac:dyDescent="0.3">
      <c r="A48" s="496" t="s">
        <v>218</v>
      </c>
      <c r="B48" s="505"/>
      <c r="C48" s="505"/>
      <c r="D48" s="506"/>
      <c r="E48" s="507"/>
      <c r="F48" s="508"/>
      <c r="G48" s="432"/>
      <c r="H48" s="404"/>
      <c r="I48" s="404"/>
      <c r="J48" s="404"/>
      <c r="K48" s="404"/>
      <c r="L48" s="392"/>
      <c r="M48" s="392"/>
      <c r="N48" s="392"/>
      <c r="O48" s="390"/>
      <c r="P48" s="390"/>
      <c r="Q48" s="390"/>
      <c r="R48" s="405"/>
      <c r="S48" s="406"/>
      <c r="T48" s="405"/>
      <c r="U48" s="435"/>
    </row>
    <row r="49" spans="1:21" x14ac:dyDescent="0.25">
      <c r="A49" s="394" t="s">
        <v>220</v>
      </c>
      <c r="B49" s="470">
        <v>1</v>
      </c>
      <c r="C49" s="470" t="s">
        <v>244</v>
      </c>
      <c r="D49" s="391" t="s">
        <v>219</v>
      </c>
      <c r="E49" s="400"/>
      <c r="F49" s="391" t="s">
        <v>243</v>
      </c>
      <c r="G49" s="432">
        <v>11</v>
      </c>
      <c r="H49" s="404">
        <v>5</v>
      </c>
      <c r="I49" s="404">
        <v>4</v>
      </c>
      <c r="J49" s="404"/>
      <c r="K49" s="404">
        <v>2</v>
      </c>
      <c r="L49" s="392"/>
      <c r="M49" s="392"/>
      <c r="N49" s="392"/>
      <c r="O49" s="390"/>
      <c r="P49" s="390"/>
      <c r="Q49" s="390"/>
      <c r="R49" s="405"/>
      <c r="S49" s="406"/>
      <c r="T49" s="405"/>
      <c r="U49" s="435"/>
    </row>
    <row r="50" spans="1:21" ht="18.75" x14ac:dyDescent="0.3">
      <c r="A50" s="450" t="s">
        <v>179</v>
      </c>
      <c r="B50" s="417"/>
      <c r="C50" s="447"/>
      <c r="D50" s="422"/>
      <c r="E50" s="422"/>
      <c r="F50" s="422"/>
      <c r="G50" s="457"/>
      <c r="H50" s="459"/>
      <c r="I50" s="459"/>
      <c r="J50" s="422"/>
      <c r="K50" s="422"/>
      <c r="L50" s="422"/>
      <c r="M50" s="422"/>
      <c r="N50" s="422"/>
      <c r="O50" s="422"/>
      <c r="P50" s="422"/>
      <c r="Q50" s="422"/>
      <c r="R50" s="422"/>
      <c r="S50" s="416"/>
      <c r="T50" s="416"/>
      <c r="U50" s="416"/>
    </row>
    <row r="51" spans="1:21" ht="21" customHeight="1" x14ac:dyDescent="0.25">
      <c r="A51" s="467" t="s">
        <v>258</v>
      </c>
      <c r="B51" s="467"/>
      <c r="C51" s="467"/>
      <c r="D51" s="673"/>
      <c r="E51" s="673"/>
      <c r="F51" s="673"/>
      <c r="G51" s="457"/>
      <c r="H51" s="459"/>
      <c r="I51" s="459"/>
      <c r="J51" s="422"/>
      <c r="K51" s="678"/>
      <c r="L51" s="678"/>
      <c r="M51" s="678"/>
      <c r="N51" s="678"/>
      <c r="O51" s="678"/>
      <c r="P51" s="678"/>
      <c r="Q51" s="678"/>
      <c r="R51" s="678"/>
      <c r="S51" s="678"/>
      <c r="T51" s="678"/>
      <c r="U51" s="678"/>
    </row>
    <row r="52" spans="1:21" ht="21.75" customHeight="1" x14ac:dyDescent="0.25">
      <c r="A52" s="467" t="s">
        <v>259</v>
      </c>
      <c r="B52" s="467"/>
      <c r="C52" s="467"/>
      <c r="D52" s="494"/>
      <c r="E52" s="494"/>
      <c r="F52" s="494"/>
      <c r="G52" s="457"/>
      <c r="H52" s="459"/>
      <c r="I52" s="459"/>
      <c r="J52" s="422"/>
      <c r="K52" s="678"/>
      <c r="L52" s="678"/>
      <c r="M52" s="678"/>
      <c r="N52" s="678"/>
      <c r="O52" s="678"/>
      <c r="P52" s="678"/>
      <c r="Q52" s="678"/>
      <c r="R52" s="678"/>
      <c r="S52" s="678"/>
      <c r="T52" s="678"/>
      <c r="U52" s="678"/>
    </row>
    <row r="53" spans="1:21" ht="12.75" customHeight="1" x14ac:dyDescent="0.25">
      <c r="A53" s="467" t="s">
        <v>260</v>
      </c>
      <c r="B53" s="467"/>
      <c r="C53" s="467"/>
      <c r="D53" s="481"/>
      <c r="E53" s="481"/>
      <c r="F53" s="481"/>
      <c r="G53" s="457"/>
      <c r="H53" s="459"/>
      <c r="I53" s="459"/>
      <c r="J53" s="422"/>
      <c r="K53" s="678"/>
      <c r="L53" s="678"/>
      <c r="M53" s="678"/>
      <c r="N53" s="678"/>
      <c r="O53" s="678"/>
      <c r="P53" s="678"/>
      <c r="Q53" s="678"/>
      <c r="R53" s="678"/>
      <c r="S53" s="678"/>
      <c r="T53" s="678"/>
      <c r="U53" s="678"/>
    </row>
    <row r="54" spans="1:21" ht="12.75" customHeight="1" x14ac:dyDescent="0.25">
      <c r="A54" s="467" t="s">
        <v>261</v>
      </c>
      <c r="B54" s="467"/>
      <c r="C54" s="467"/>
      <c r="D54" s="469"/>
      <c r="E54" s="469"/>
      <c r="F54" s="469"/>
      <c r="G54" s="457"/>
      <c r="H54" s="459"/>
      <c r="I54" s="459"/>
      <c r="J54" s="422"/>
      <c r="K54" s="678"/>
      <c r="L54" s="678"/>
      <c r="M54" s="678"/>
      <c r="N54" s="678"/>
      <c r="O54" s="678"/>
      <c r="P54" s="678"/>
      <c r="Q54" s="678"/>
      <c r="R54" s="678"/>
      <c r="S54" s="678"/>
      <c r="T54" s="678"/>
      <c r="U54" s="678"/>
    </row>
    <row r="55" spans="1:21" ht="18.75" customHeight="1" x14ac:dyDescent="0.25">
      <c r="A55" s="467" t="s">
        <v>262</v>
      </c>
      <c r="B55" s="467"/>
      <c r="C55" s="467"/>
      <c r="D55" s="493"/>
      <c r="E55" s="493"/>
      <c r="F55" s="493"/>
      <c r="G55" s="457"/>
      <c r="H55" s="459"/>
      <c r="I55" s="459"/>
      <c r="J55" s="422"/>
      <c r="K55" s="678"/>
      <c r="L55" s="678"/>
      <c r="M55" s="678"/>
      <c r="N55" s="678"/>
      <c r="O55" s="678"/>
      <c r="P55" s="678"/>
      <c r="Q55" s="678"/>
      <c r="R55" s="678"/>
      <c r="S55" s="678"/>
      <c r="T55" s="678"/>
      <c r="U55" s="678"/>
    </row>
    <row r="56" spans="1:21" ht="18.75" customHeight="1" x14ac:dyDescent="0.25">
      <c r="A56" s="467" t="s">
        <v>263</v>
      </c>
      <c r="B56" s="467"/>
      <c r="C56" s="467"/>
      <c r="D56" s="673" t="s">
        <v>193</v>
      </c>
      <c r="E56" s="673"/>
      <c r="F56" s="673"/>
      <c r="G56" s="457"/>
      <c r="H56" s="459"/>
      <c r="I56" s="459"/>
      <c r="J56" s="422"/>
      <c r="K56" s="678"/>
      <c r="L56" s="678"/>
      <c r="M56" s="678"/>
      <c r="N56" s="678"/>
      <c r="O56" s="678"/>
      <c r="P56" s="678"/>
      <c r="Q56" s="678"/>
      <c r="R56" s="678"/>
      <c r="S56" s="678"/>
      <c r="T56" s="678"/>
      <c r="U56" s="678"/>
    </row>
    <row r="57" spans="1:21" ht="15.75" x14ac:dyDescent="0.25">
      <c r="A57" s="467"/>
      <c r="B57" s="467"/>
      <c r="C57" s="467"/>
      <c r="D57" s="673" t="s">
        <v>193</v>
      </c>
      <c r="E57" s="673"/>
      <c r="F57" s="673"/>
      <c r="G57" s="457"/>
      <c r="H57" s="459"/>
      <c r="I57" s="459"/>
      <c r="J57" s="422"/>
      <c r="K57" s="678"/>
      <c r="L57" s="678"/>
      <c r="M57" s="678"/>
      <c r="N57" s="678"/>
      <c r="O57" s="678"/>
      <c r="P57" s="678"/>
      <c r="Q57" s="678"/>
      <c r="R57" s="678"/>
      <c r="S57" s="678"/>
      <c r="T57" s="678"/>
      <c r="U57" s="678"/>
    </row>
    <row r="58" spans="1:21" ht="15.75" x14ac:dyDescent="0.25">
      <c r="A58" s="492"/>
      <c r="B58" s="467"/>
      <c r="C58" s="467"/>
      <c r="D58" s="673"/>
      <c r="E58" s="673"/>
      <c r="F58" s="673"/>
      <c r="G58" s="457"/>
      <c r="H58" s="459"/>
      <c r="I58" s="459"/>
      <c r="J58" s="422"/>
      <c r="K58" s="422"/>
      <c r="L58" s="422"/>
      <c r="M58" s="422"/>
      <c r="N58" s="422"/>
      <c r="O58" s="422"/>
      <c r="P58" s="422"/>
      <c r="Q58" s="422"/>
      <c r="R58" s="422"/>
      <c r="S58" s="416"/>
      <c r="T58" s="416"/>
      <c r="U58" s="416"/>
    </row>
    <row r="59" spans="1:21" ht="15.75" x14ac:dyDescent="0.25">
      <c r="A59" s="467"/>
      <c r="B59" s="467"/>
      <c r="C59" s="467"/>
      <c r="D59" s="673"/>
      <c r="E59" s="673"/>
      <c r="F59" s="673"/>
      <c r="G59" s="677"/>
      <c r="H59" s="677"/>
      <c r="I59" s="677"/>
    </row>
    <row r="60" spans="1:21" ht="15.75" x14ac:dyDescent="0.25">
      <c r="A60" s="467"/>
      <c r="B60" s="467"/>
      <c r="C60" s="467"/>
      <c r="D60" s="676"/>
      <c r="E60" s="676"/>
      <c r="F60" s="676"/>
      <c r="G60" s="466"/>
      <c r="H60" s="466"/>
      <c r="I60" s="466"/>
    </row>
    <row r="61" spans="1:21" ht="15.75" x14ac:dyDescent="0.25">
      <c r="A61" s="673"/>
      <c r="B61" s="673"/>
      <c r="C61" s="673"/>
      <c r="D61" s="673"/>
      <c r="E61" s="673"/>
      <c r="F61" s="673"/>
      <c r="G61" s="673"/>
      <c r="H61" s="673"/>
      <c r="I61" s="673"/>
      <c r="J61" s="673"/>
      <c r="K61" s="673"/>
    </row>
    <row r="62" spans="1:21" ht="17.45" customHeight="1" x14ac:dyDescent="0.25">
      <c r="A62" s="488"/>
      <c r="B62" s="489"/>
      <c r="C62" s="489"/>
      <c r="D62" s="489"/>
      <c r="E62" s="489"/>
      <c r="F62" s="489"/>
      <c r="G62" s="489"/>
      <c r="H62" s="489"/>
      <c r="I62" s="489"/>
      <c r="J62" s="489"/>
      <c r="K62" s="489"/>
    </row>
    <row r="63" spans="1:21" ht="17.45" customHeight="1" x14ac:dyDescent="0.25">
      <c r="A63" s="676" t="s">
        <v>248</v>
      </c>
      <c r="B63" s="676"/>
      <c r="C63" s="676"/>
      <c r="D63" s="676"/>
      <c r="E63" s="676"/>
      <c r="F63" s="676"/>
      <c r="G63" s="676"/>
      <c r="H63" s="676"/>
      <c r="I63" s="676"/>
      <c r="J63" s="676"/>
      <c r="K63" s="676"/>
    </row>
    <row r="64" spans="1:21" ht="17.45" customHeight="1" x14ac:dyDescent="0.25">
      <c r="A64" s="676"/>
      <c r="B64" s="676"/>
      <c r="C64" s="676"/>
      <c r="D64" s="676"/>
      <c r="E64" s="676"/>
      <c r="F64" s="676"/>
      <c r="G64" s="676"/>
      <c r="H64" s="676"/>
      <c r="I64" s="676"/>
      <c r="J64" s="676"/>
      <c r="K64" s="676"/>
    </row>
    <row r="65" spans="1:21" ht="17.45" customHeight="1" x14ac:dyDescent="0.25">
      <c r="A65" s="676"/>
      <c r="B65" s="676"/>
      <c r="C65" s="676"/>
      <c r="D65" s="676"/>
      <c r="E65" s="676"/>
      <c r="F65" s="676"/>
      <c r="G65" s="676"/>
      <c r="H65" s="676"/>
      <c r="I65" s="676"/>
      <c r="J65" s="676"/>
      <c r="K65" s="676"/>
    </row>
    <row r="66" spans="1:21" ht="17.45" customHeight="1" x14ac:dyDescent="0.25">
      <c r="A66" s="676"/>
      <c r="B66" s="676"/>
      <c r="C66" s="676"/>
      <c r="D66" s="676"/>
      <c r="E66" s="676"/>
      <c r="F66" s="676"/>
      <c r="G66" s="676"/>
      <c r="H66" s="676"/>
      <c r="I66" s="676"/>
      <c r="J66" s="676"/>
      <c r="K66" s="676"/>
    </row>
    <row r="67" spans="1:21" ht="17.45" customHeight="1" x14ac:dyDescent="0.25">
      <c r="A67" s="676"/>
      <c r="B67" s="676"/>
      <c r="C67" s="676"/>
      <c r="D67" s="676"/>
      <c r="E67" s="676"/>
      <c r="F67" s="676"/>
      <c r="G67" s="468"/>
      <c r="H67" s="468"/>
      <c r="I67" s="468"/>
    </row>
    <row r="68" spans="1:21" ht="15.75" x14ac:dyDescent="0.25">
      <c r="A68" s="676"/>
      <c r="B68" s="676"/>
      <c r="C68" s="676"/>
      <c r="D68" s="676"/>
      <c r="E68" s="676"/>
      <c r="F68" s="676"/>
      <c r="G68" s="480"/>
      <c r="H68" s="480"/>
      <c r="I68" s="480"/>
    </row>
    <row r="69" spans="1:21" ht="17.45" customHeight="1" x14ac:dyDescent="0.25">
      <c r="A69" s="511">
        <v>45409</v>
      </c>
      <c r="B69" s="467"/>
      <c r="C69" s="467"/>
      <c r="D69" s="467"/>
      <c r="E69" s="467"/>
      <c r="F69" s="467"/>
      <c r="G69" s="466"/>
      <c r="H69" s="466"/>
      <c r="I69" s="466"/>
    </row>
    <row r="70" spans="1:21" ht="17.45" customHeight="1" x14ac:dyDescent="0.3">
      <c r="A70" s="473" t="s">
        <v>210</v>
      </c>
      <c r="B70" s="417"/>
      <c r="C70" s="474"/>
      <c r="D70" s="479"/>
      <c r="E70" s="476"/>
      <c r="F70" s="476"/>
      <c r="G70" s="664" t="s">
        <v>211</v>
      </c>
      <c r="H70" s="664"/>
      <c r="I70" s="460"/>
    </row>
    <row r="71" spans="1:21" ht="36" customHeight="1" x14ac:dyDescent="0.3">
      <c r="A71" s="473"/>
      <c r="B71" s="474"/>
      <c r="C71" s="474"/>
      <c r="D71" s="475"/>
      <c r="E71" s="476"/>
      <c r="F71" s="476"/>
      <c r="G71" s="477"/>
      <c r="H71" s="477"/>
      <c r="I71" s="461"/>
      <c r="U71" s="377">
        <f ca="1">A45:U71+A46:U68A38:U68A33:U68A27:U68A22:U68A17:U68A14:U68A13:U68A1A4A59:U71</f>
        <v>0</v>
      </c>
    </row>
    <row r="72" spans="1:21" ht="23.25" customHeight="1" x14ac:dyDescent="0.3">
      <c r="A72" s="476"/>
      <c r="B72" s="474"/>
      <c r="C72" s="474"/>
      <c r="D72" s="475"/>
      <c r="E72" s="476"/>
      <c r="F72" s="476"/>
      <c r="G72" s="478"/>
      <c r="H72" s="476"/>
    </row>
  </sheetData>
  <mergeCells count="35">
    <mergeCell ref="A63:K63"/>
    <mergeCell ref="A64:K64"/>
    <mergeCell ref="A65:K65"/>
    <mergeCell ref="A67:F67"/>
    <mergeCell ref="A68:F68"/>
    <mergeCell ref="A5:A6"/>
    <mergeCell ref="D5:F5"/>
    <mergeCell ref="G5:K5"/>
    <mergeCell ref="A1:R1"/>
    <mergeCell ref="A2:P2"/>
    <mergeCell ref="D3:G3"/>
    <mergeCell ref="I3:S3"/>
    <mergeCell ref="A4:O4"/>
    <mergeCell ref="D57:F57"/>
    <mergeCell ref="L5:L6"/>
    <mergeCell ref="M5:N5"/>
    <mergeCell ref="D43:F43"/>
    <mergeCell ref="D44:F44"/>
    <mergeCell ref="D47:F47"/>
    <mergeCell ref="G70:H70"/>
    <mergeCell ref="R5:U5"/>
    <mergeCell ref="D16:F16"/>
    <mergeCell ref="D38:F38"/>
    <mergeCell ref="D37:F37"/>
    <mergeCell ref="D58:F58"/>
    <mergeCell ref="O5:P5"/>
    <mergeCell ref="D59:F59"/>
    <mergeCell ref="D46:F46"/>
    <mergeCell ref="A66:K66"/>
    <mergeCell ref="A61:K61"/>
    <mergeCell ref="D60:F60"/>
    <mergeCell ref="G59:I59"/>
    <mergeCell ref="K51:U57"/>
    <mergeCell ref="D56:F56"/>
    <mergeCell ref="D51:F51"/>
  </mergeCells>
  <pageMargins left="0.39370078740157483" right="0.39370078740157483" top="0.39370078740157483" bottom="0.35433070866141736" header="0.31496062992125984" footer="0.31496062992125984"/>
  <pageSetup paperSize="9" scale="5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7"/>
  <sheetViews>
    <sheetView tabSelected="1" workbookViewId="0">
      <selection activeCell="C52" sqref="C52"/>
    </sheetView>
  </sheetViews>
  <sheetFormatPr defaultColWidth="9.140625" defaultRowHeight="15" x14ac:dyDescent="0.25"/>
  <cols>
    <col min="1" max="1" width="34.42578125" style="377" customWidth="1"/>
    <col min="2" max="2" width="8.42578125" style="521" customWidth="1"/>
    <col min="3" max="3" width="17.5703125" style="412" customWidth="1"/>
    <col min="4" max="4" width="25" style="376" customWidth="1"/>
    <col min="5" max="5" width="25" style="377" customWidth="1"/>
    <col min="6" max="16384" width="9.140625" style="377"/>
  </cols>
  <sheetData>
    <row r="1" spans="1:5" s="375" customFormat="1" ht="26.25" customHeight="1" x14ac:dyDescent="0.25">
      <c r="A1" s="687" t="s">
        <v>221</v>
      </c>
      <c r="B1" s="687"/>
      <c r="C1" s="687"/>
      <c r="D1" s="687"/>
      <c r="E1" s="687"/>
    </row>
    <row r="2" spans="1:5" ht="15" customHeight="1" x14ac:dyDescent="0.25">
      <c r="A2" s="688" t="s">
        <v>192</v>
      </c>
      <c r="B2" s="688"/>
      <c r="C2" s="688"/>
      <c r="D2" s="688"/>
      <c r="E2" s="688"/>
    </row>
    <row r="3" spans="1:5" ht="20.25" customHeight="1" x14ac:dyDescent="0.25">
      <c r="A3" s="689" t="s">
        <v>256</v>
      </c>
      <c r="B3" s="689"/>
      <c r="C3" s="689"/>
      <c r="D3" s="689"/>
      <c r="E3" s="689"/>
    </row>
    <row r="4" spans="1:5" ht="6.75" customHeight="1" x14ac:dyDescent="0.25">
      <c r="A4" s="690"/>
      <c r="B4" s="690"/>
      <c r="C4" s="690"/>
      <c r="D4" s="690"/>
      <c r="E4" s="690"/>
    </row>
    <row r="5" spans="1:5" ht="18.75" customHeight="1" x14ac:dyDescent="0.25">
      <c r="A5" s="679" t="s">
        <v>160</v>
      </c>
      <c r="B5" s="464"/>
      <c r="C5" s="413"/>
      <c r="D5" s="681" t="s">
        <v>184</v>
      </c>
      <c r="E5" s="683"/>
    </row>
    <row r="6" spans="1:5" ht="37.5" x14ac:dyDescent="0.25">
      <c r="A6" s="680"/>
      <c r="B6" s="520" t="s">
        <v>185</v>
      </c>
      <c r="C6" s="414" t="s">
        <v>181</v>
      </c>
      <c r="D6" s="445" t="s">
        <v>229</v>
      </c>
      <c r="E6" s="445" t="s">
        <v>247</v>
      </c>
    </row>
    <row r="7" spans="1:5" ht="25.5" customHeight="1" x14ac:dyDescent="0.3">
      <c r="A7" s="703" t="s">
        <v>164</v>
      </c>
      <c r="B7" s="704"/>
      <c r="C7" s="704"/>
      <c r="D7" s="704"/>
      <c r="E7" s="705"/>
    </row>
    <row r="8" spans="1:5" ht="18.75" x14ac:dyDescent="0.3">
      <c r="A8" s="691" t="s">
        <v>0</v>
      </c>
      <c r="B8" s="692"/>
      <c r="C8" s="692"/>
      <c r="D8" s="692"/>
      <c r="E8" s="693"/>
    </row>
    <row r="9" spans="1:5" ht="15.75" customHeight="1" x14ac:dyDescent="0.25">
      <c r="A9" s="427" t="s">
        <v>213</v>
      </c>
      <c r="B9" s="420">
        <v>2</v>
      </c>
      <c r="C9" s="421" t="s">
        <v>187</v>
      </c>
      <c r="D9" s="446" t="s">
        <v>252</v>
      </c>
      <c r="E9" s="391" t="s">
        <v>177</v>
      </c>
    </row>
    <row r="10" spans="1:5" ht="18.75" x14ac:dyDescent="0.3">
      <c r="A10" s="691" t="s">
        <v>1</v>
      </c>
      <c r="B10" s="692"/>
      <c r="C10" s="692"/>
      <c r="D10" s="692"/>
      <c r="E10" s="693"/>
    </row>
    <row r="11" spans="1:5" ht="15.75" customHeight="1" x14ac:dyDescent="0.25">
      <c r="A11" s="472" t="s">
        <v>199</v>
      </c>
      <c r="B11" s="421">
        <v>1</v>
      </c>
      <c r="C11" s="407" t="s">
        <v>188</v>
      </c>
      <c r="D11" s="391" t="s">
        <v>165</v>
      </c>
      <c r="E11" s="391" t="s">
        <v>177</v>
      </c>
    </row>
    <row r="12" spans="1:5" ht="24.75" customHeight="1" x14ac:dyDescent="0.25">
      <c r="A12" s="472" t="s">
        <v>257</v>
      </c>
      <c r="B12" s="421">
        <v>2</v>
      </c>
      <c r="C12" s="407" t="s">
        <v>205</v>
      </c>
      <c r="D12" s="391" t="s">
        <v>165</v>
      </c>
      <c r="E12" s="391" t="s">
        <v>177</v>
      </c>
    </row>
    <row r="13" spans="1:5" ht="18.75" x14ac:dyDescent="0.3">
      <c r="A13" s="691" t="s">
        <v>2</v>
      </c>
      <c r="B13" s="692"/>
      <c r="C13" s="692"/>
      <c r="D13" s="692"/>
      <c r="E13" s="693"/>
    </row>
    <row r="14" spans="1:5" ht="18.75" customHeight="1" x14ac:dyDescent="0.25">
      <c r="A14" s="487" t="s">
        <v>222</v>
      </c>
      <c r="B14" s="444">
        <v>1</v>
      </c>
      <c r="C14" s="444">
        <v>103</v>
      </c>
      <c r="D14" s="391" t="s">
        <v>165</v>
      </c>
      <c r="E14" s="391" t="s">
        <v>177</v>
      </c>
    </row>
    <row r="15" spans="1:5" ht="18.75" customHeight="1" x14ac:dyDescent="0.25">
      <c r="A15" s="487" t="s">
        <v>264</v>
      </c>
      <c r="B15" s="444">
        <v>2</v>
      </c>
      <c r="C15" s="444">
        <v>207</v>
      </c>
      <c r="D15" s="523" t="s">
        <v>265</v>
      </c>
      <c r="E15" s="524" t="s">
        <v>266</v>
      </c>
    </row>
    <row r="16" spans="1:5" ht="15.6" customHeight="1" x14ac:dyDescent="0.25">
      <c r="A16" s="427" t="s">
        <v>204</v>
      </c>
      <c r="B16" s="444">
        <v>1</v>
      </c>
      <c r="C16" s="444" t="s">
        <v>208</v>
      </c>
      <c r="D16" s="667" t="s">
        <v>233</v>
      </c>
      <c r="E16" s="669"/>
    </row>
    <row r="17" spans="1:6" ht="18.75" x14ac:dyDescent="0.3">
      <c r="A17" s="691" t="s">
        <v>3</v>
      </c>
      <c r="B17" s="692"/>
      <c r="C17" s="692"/>
      <c r="D17" s="692"/>
      <c r="E17" s="693"/>
    </row>
    <row r="18" spans="1:6" x14ac:dyDescent="0.25">
      <c r="A18" s="465" t="s">
        <v>195</v>
      </c>
      <c r="B18" s="407">
        <v>1</v>
      </c>
      <c r="C18" s="407" t="s">
        <v>201</v>
      </c>
      <c r="D18" s="391" t="s">
        <v>165</v>
      </c>
      <c r="E18" s="391" t="s">
        <v>177</v>
      </c>
    </row>
    <row r="19" spans="1:6" x14ac:dyDescent="0.25">
      <c r="A19" s="465" t="s">
        <v>231</v>
      </c>
      <c r="B19" s="407">
        <v>2</v>
      </c>
      <c r="C19" s="407" t="s">
        <v>232</v>
      </c>
      <c r="D19" s="391" t="s">
        <v>165</v>
      </c>
      <c r="E19" s="391" t="s">
        <v>177</v>
      </c>
    </row>
    <row r="20" spans="1:6" ht="18.75" x14ac:dyDescent="0.3">
      <c r="A20" s="691" t="s">
        <v>4</v>
      </c>
      <c r="B20" s="692"/>
      <c r="C20" s="692"/>
      <c r="D20" s="692"/>
      <c r="E20" s="693"/>
    </row>
    <row r="21" spans="1:6" x14ac:dyDescent="0.25">
      <c r="A21" s="394" t="s">
        <v>196</v>
      </c>
      <c r="B21" s="407">
        <v>2</v>
      </c>
      <c r="C21" s="407" t="s">
        <v>198</v>
      </c>
      <c r="D21" s="446" t="s">
        <v>165</v>
      </c>
      <c r="E21" s="391" t="s">
        <v>177</v>
      </c>
    </row>
    <row r="22" spans="1:6" x14ac:dyDescent="0.25">
      <c r="A22" s="427" t="s">
        <v>209</v>
      </c>
      <c r="B22" s="407">
        <v>2</v>
      </c>
      <c r="C22" s="407" t="s">
        <v>238</v>
      </c>
      <c r="D22" s="391" t="s">
        <v>207</v>
      </c>
      <c r="E22" s="391" t="s">
        <v>250</v>
      </c>
    </row>
    <row r="23" spans="1:6" ht="18.75" x14ac:dyDescent="0.3">
      <c r="A23" s="691" t="s">
        <v>5</v>
      </c>
      <c r="B23" s="692"/>
      <c r="C23" s="692"/>
      <c r="D23" s="692"/>
      <c r="E23" s="693"/>
    </row>
    <row r="24" spans="1:6" s="423" customFormat="1" x14ac:dyDescent="0.25">
      <c r="A24" s="427" t="s">
        <v>197</v>
      </c>
      <c r="B24" s="444">
        <v>2</v>
      </c>
      <c r="C24" s="421" t="s">
        <v>189</v>
      </c>
      <c r="D24" s="391" t="s">
        <v>165</v>
      </c>
      <c r="E24" s="391" t="s">
        <v>177</v>
      </c>
      <c r="F24" s="394"/>
    </row>
    <row r="25" spans="1:6" s="423" customFormat="1" x14ac:dyDescent="0.25">
      <c r="A25" s="427" t="s">
        <v>225</v>
      </c>
      <c r="B25" s="444">
        <v>2</v>
      </c>
      <c r="C25" s="421" t="s">
        <v>226</v>
      </c>
      <c r="D25" s="391" t="s">
        <v>165</v>
      </c>
      <c r="E25" s="391" t="s">
        <v>177</v>
      </c>
      <c r="F25" s="510"/>
    </row>
    <row r="26" spans="1:6" s="423" customFormat="1" x14ac:dyDescent="0.25">
      <c r="A26" s="427" t="s">
        <v>224</v>
      </c>
      <c r="B26" s="444">
        <v>1</v>
      </c>
      <c r="C26" s="421" t="s">
        <v>227</v>
      </c>
      <c r="D26" s="391" t="s">
        <v>165</v>
      </c>
      <c r="E26" s="391" t="s">
        <v>177</v>
      </c>
      <c r="F26" s="510"/>
    </row>
    <row r="27" spans="1:6" s="423" customFormat="1" x14ac:dyDescent="0.25">
      <c r="A27" s="394" t="s">
        <v>211</v>
      </c>
      <c r="B27" s="444">
        <v>1</v>
      </c>
      <c r="C27" s="421" t="s">
        <v>212</v>
      </c>
      <c r="D27" s="391" t="s">
        <v>234</v>
      </c>
      <c r="E27" s="391"/>
    </row>
    <row r="28" spans="1:6" s="423" customFormat="1" ht="18.75" x14ac:dyDescent="0.3">
      <c r="A28" s="694" t="s">
        <v>6</v>
      </c>
      <c r="B28" s="695"/>
      <c r="C28" s="695"/>
      <c r="D28" s="695"/>
      <c r="E28" s="696"/>
    </row>
    <row r="29" spans="1:6" x14ac:dyDescent="0.25">
      <c r="A29" s="394" t="s">
        <v>194</v>
      </c>
      <c r="B29" s="410">
        <v>2</v>
      </c>
      <c r="C29" s="410" t="s">
        <v>202</v>
      </c>
      <c r="D29" s="391" t="s">
        <v>165</v>
      </c>
      <c r="E29" s="391" t="s">
        <v>177</v>
      </c>
    </row>
    <row r="30" spans="1:6" ht="15" customHeight="1" x14ac:dyDescent="0.25">
      <c r="A30" s="427" t="s">
        <v>223</v>
      </c>
      <c r="B30" s="407">
        <v>2</v>
      </c>
      <c r="C30" s="444" t="s">
        <v>238</v>
      </c>
      <c r="D30" s="391" t="s">
        <v>251</v>
      </c>
      <c r="E30" s="516" t="s">
        <v>249</v>
      </c>
    </row>
    <row r="31" spans="1:6" ht="18.75" x14ac:dyDescent="0.3">
      <c r="A31" s="697" t="s">
        <v>20</v>
      </c>
      <c r="B31" s="698"/>
      <c r="C31" s="698"/>
      <c r="D31" s="698"/>
      <c r="E31" s="699"/>
    </row>
    <row r="32" spans="1:6" x14ac:dyDescent="0.25">
      <c r="A32" s="427" t="s">
        <v>237</v>
      </c>
      <c r="B32" s="444">
        <v>2</v>
      </c>
      <c r="C32" s="444" t="s">
        <v>236</v>
      </c>
      <c r="D32" s="391" t="s">
        <v>165</v>
      </c>
      <c r="E32" s="391" t="s">
        <v>177</v>
      </c>
    </row>
    <row r="33" spans="1:5" ht="19.5" customHeight="1" x14ac:dyDescent="0.25">
      <c r="A33" s="700" t="s">
        <v>267</v>
      </c>
      <c r="B33" s="701"/>
      <c r="C33" s="701"/>
      <c r="D33" s="701"/>
      <c r="E33" s="702"/>
    </row>
    <row r="34" spans="1:5" ht="18.75" x14ac:dyDescent="0.3">
      <c r="A34" s="487" t="s">
        <v>239</v>
      </c>
      <c r="B34" s="484">
        <v>2</v>
      </c>
      <c r="C34" s="483" t="s">
        <v>240</v>
      </c>
      <c r="D34" s="513" t="s">
        <v>254</v>
      </c>
      <c r="E34" s="515" t="s">
        <v>255</v>
      </c>
    </row>
    <row r="35" spans="1:5" ht="18.75" x14ac:dyDescent="0.3">
      <c r="A35" s="385" t="s">
        <v>9</v>
      </c>
      <c r="B35" s="411"/>
      <c r="C35" s="411"/>
      <c r="D35" s="428" t="s">
        <v>253</v>
      </c>
      <c r="E35" s="430"/>
    </row>
    <row r="36" spans="1:5" x14ac:dyDescent="0.25">
      <c r="A36" s="394" t="s">
        <v>178</v>
      </c>
      <c r="B36" s="470">
        <v>1</v>
      </c>
      <c r="C36" s="470" t="s">
        <v>230</v>
      </c>
      <c r="D36" s="670" t="s">
        <v>268</v>
      </c>
      <c r="E36" s="672"/>
    </row>
    <row r="37" spans="1:5" ht="18.75" x14ac:dyDescent="0.3">
      <c r="A37" s="691" t="s">
        <v>182</v>
      </c>
      <c r="B37" s="692"/>
      <c r="C37" s="692"/>
      <c r="D37" s="692"/>
      <c r="E37" s="693"/>
    </row>
    <row r="38" spans="1:5" x14ac:dyDescent="0.25">
      <c r="A38" s="427" t="s">
        <v>246</v>
      </c>
      <c r="B38" s="483">
        <v>2</v>
      </c>
      <c r="C38" s="483" t="s">
        <v>240</v>
      </c>
      <c r="D38" s="446" t="s">
        <v>207</v>
      </c>
      <c r="E38" s="446"/>
    </row>
    <row r="39" spans="1:5" x14ac:dyDescent="0.25">
      <c r="A39" s="427" t="s">
        <v>246</v>
      </c>
      <c r="B39" s="483">
        <v>2</v>
      </c>
      <c r="C39" s="483" t="s">
        <v>228</v>
      </c>
      <c r="D39" s="446"/>
      <c r="E39" s="446" t="s">
        <v>207</v>
      </c>
    </row>
    <row r="40" spans="1:5" s="451" customFormat="1" ht="18.75" x14ac:dyDescent="0.3">
      <c r="A40" s="385" t="s">
        <v>190</v>
      </c>
      <c r="B40" s="411"/>
      <c r="C40" s="411"/>
      <c r="D40" s="428" t="s">
        <v>180</v>
      </c>
      <c r="E40" s="430"/>
    </row>
    <row r="41" spans="1:5" x14ac:dyDescent="0.25">
      <c r="A41" s="394" t="s">
        <v>191</v>
      </c>
      <c r="B41" s="470">
        <v>2</v>
      </c>
      <c r="C41" s="470" t="s">
        <v>241</v>
      </c>
      <c r="D41" s="667" t="s">
        <v>217</v>
      </c>
      <c r="E41" s="669"/>
    </row>
    <row r="42" spans="1:5" x14ac:dyDescent="0.25">
      <c r="A42" s="394" t="s">
        <v>200</v>
      </c>
      <c r="B42" s="470">
        <v>2</v>
      </c>
      <c r="C42" s="470" t="s">
        <v>241</v>
      </c>
      <c r="D42" s="667" t="s">
        <v>206</v>
      </c>
      <c r="E42" s="669"/>
    </row>
    <row r="43" spans="1:5" ht="18.75" x14ac:dyDescent="0.3">
      <c r="A43" s="385" t="s">
        <v>21</v>
      </c>
      <c r="B43" s="411"/>
      <c r="C43" s="411"/>
      <c r="D43" s="428" t="s">
        <v>180</v>
      </c>
      <c r="E43" s="430"/>
    </row>
    <row r="44" spans="1:5" x14ac:dyDescent="0.25">
      <c r="A44" s="394" t="s">
        <v>245</v>
      </c>
      <c r="B44" s="470">
        <v>2</v>
      </c>
      <c r="C44" s="470" t="s">
        <v>242</v>
      </c>
      <c r="D44" s="667" t="s">
        <v>214</v>
      </c>
      <c r="E44" s="669"/>
    </row>
    <row r="45" spans="1:5" x14ac:dyDescent="0.25">
      <c r="A45" s="394" t="s">
        <v>216</v>
      </c>
      <c r="B45" s="470">
        <v>2</v>
      </c>
      <c r="C45" s="470" t="s">
        <v>242</v>
      </c>
      <c r="D45" s="667" t="s">
        <v>215</v>
      </c>
      <c r="E45" s="669"/>
    </row>
    <row r="46" spans="1:5" ht="18.75" x14ac:dyDescent="0.3">
      <c r="A46" s="496" t="s">
        <v>218</v>
      </c>
      <c r="B46" s="505"/>
      <c r="C46" s="505"/>
      <c r="D46" s="506"/>
      <c r="E46" s="508"/>
    </row>
    <row r="47" spans="1:5" x14ac:dyDescent="0.25">
      <c r="A47" s="394" t="s">
        <v>220</v>
      </c>
      <c r="B47" s="470">
        <v>1</v>
      </c>
      <c r="C47" s="470" t="s">
        <v>244</v>
      </c>
      <c r="D47" s="391" t="s">
        <v>219</v>
      </c>
      <c r="E47" s="391" t="s">
        <v>243</v>
      </c>
    </row>
    <row r="48" spans="1:5" ht="18.75" x14ac:dyDescent="0.3">
      <c r="A48" s="450"/>
      <c r="B48" s="417"/>
      <c r="C48" s="447"/>
      <c r="D48" s="422"/>
      <c r="E48" s="422"/>
    </row>
    <row r="49" spans="1:21" ht="18.75" x14ac:dyDescent="0.3">
      <c r="A49" s="450" t="s">
        <v>179</v>
      </c>
      <c r="B49" s="417"/>
      <c r="C49" s="447"/>
      <c r="D49" s="422"/>
      <c r="E49" s="422"/>
      <c r="F49" s="422"/>
      <c r="G49" s="457"/>
      <c r="H49" s="459"/>
      <c r="I49" s="459"/>
      <c r="J49" s="422"/>
      <c r="K49" s="422"/>
      <c r="L49" s="422"/>
      <c r="M49" s="422"/>
      <c r="N49" s="422"/>
      <c r="O49" s="422"/>
      <c r="P49" s="422"/>
      <c r="Q49" s="422"/>
      <c r="R49" s="422"/>
      <c r="S49" s="416"/>
      <c r="T49" s="416"/>
      <c r="U49" s="416"/>
    </row>
    <row r="50" spans="1:21" ht="21" customHeight="1" x14ac:dyDescent="0.25">
      <c r="A50" s="467" t="s">
        <v>258</v>
      </c>
      <c r="B50" s="467"/>
      <c r="C50" s="467"/>
      <c r="D50" s="673"/>
      <c r="E50" s="673"/>
      <c r="F50" s="673"/>
      <c r="G50" s="457"/>
      <c r="H50" s="459"/>
      <c r="I50" s="459"/>
      <c r="J50" s="422"/>
    </row>
    <row r="51" spans="1:21" ht="21.75" customHeight="1" x14ac:dyDescent="0.25">
      <c r="A51" s="467" t="s">
        <v>259</v>
      </c>
      <c r="B51" s="467"/>
      <c r="C51" s="467"/>
      <c r="D51" s="526"/>
      <c r="E51" s="526"/>
      <c r="F51" s="526"/>
      <c r="G51" s="457"/>
      <c r="H51" s="459"/>
      <c r="I51" s="459"/>
      <c r="J51" s="422"/>
    </row>
    <row r="52" spans="1:21" ht="12.75" customHeight="1" x14ac:dyDescent="0.25">
      <c r="A52" s="467" t="s">
        <v>260</v>
      </c>
      <c r="B52" s="467"/>
      <c r="C52" s="467"/>
      <c r="D52" s="526"/>
      <c r="E52" s="526"/>
      <c r="F52" s="526"/>
      <c r="G52" s="457"/>
      <c r="H52" s="459"/>
      <c r="I52" s="459"/>
      <c r="J52" s="422"/>
    </row>
    <row r="53" spans="1:21" ht="12.75" customHeight="1" x14ac:dyDescent="0.25">
      <c r="A53" s="467" t="s">
        <v>261</v>
      </c>
      <c r="B53" s="467"/>
      <c r="C53" s="467"/>
      <c r="D53" s="526"/>
      <c r="E53" s="526"/>
      <c r="F53" s="526"/>
      <c r="G53" s="457"/>
      <c r="H53" s="459"/>
      <c r="I53" s="459"/>
      <c r="J53" s="422"/>
    </row>
    <row r="54" spans="1:21" ht="18.75" customHeight="1" x14ac:dyDescent="0.25">
      <c r="A54" s="467" t="s">
        <v>262</v>
      </c>
      <c r="B54" s="467"/>
      <c r="C54" s="467"/>
      <c r="D54" s="526"/>
      <c r="E54" s="526"/>
      <c r="F54" s="526"/>
      <c r="G54" s="457"/>
      <c r="H54" s="459"/>
      <c r="I54" s="459"/>
      <c r="J54" s="422"/>
    </row>
    <row r="55" spans="1:21" ht="18.75" customHeight="1" x14ac:dyDescent="0.25">
      <c r="A55" s="467" t="s">
        <v>263</v>
      </c>
      <c r="B55" s="467"/>
      <c r="C55" s="467"/>
      <c r="D55" s="673" t="s">
        <v>193</v>
      </c>
      <c r="E55" s="673"/>
      <c r="F55" s="673"/>
      <c r="G55" s="457"/>
      <c r="H55" s="459"/>
      <c r="I55" s="459"/>
      <c r="J55" s="422"/>
    </row>
    <row r="56" spans="1:21" ht="21" customHeight="1" x14ac:dyDescent="0.25">
      <c r="A56" s="467"/>
      <c r="B56" s="467"/>
      <c r="C56" s="467"/>
      <c r="D56" s="673"/>
      <c r="E56" s="673"/>
    </row>
    <row r="57" spans="1:21" ht="21.75" customHeight="1" x14ac:dyDescent="0.25">
      <c r="A57" s="467"/>
      <c r="B57" s="467"/>
      <c r="C57" s="467"/>
      <c r="D57" s="522"/>
      <c r="E57" s="522"/>
    </row>
    <row r="58" spans="1:21" ht="12.75" customHeight="1" x14ac:dyDescent="0.25">
      <c r="A58" s="467"/>
      <c r="B58" s="467"/>
      <c r="C58" s="467"/>
      <c r="D58" s="522"/>
      <c r="E58" s="522"/>
    </row>
    <row r="59" spans="1:21" ht="12.75" customHeight="1" x14ac:dyDescent="0.25">
      <c r="A59" s="467"/>
      <c r="B59" s="467"/>
      <c r="C59" s="467"/>
      <c r="D59" s="522"/>
      <c r="E59" s="522"/>
    </row>
    <row r="60" spans="1:21" ht="18.75" customHeight="1" x14ac:dyDescent="0.25">
      <c r="A60" s="467"/>
      <c r="B60" s="467"/>
      <c r="C60" s="467"/>
      <c r="D60" s="522"/>
      <c r="E60" s="522"/>
    </row>
    <row r="61" spans="1:21" ht="18.75" customHeight="1" x14ac:dyDescent="0.25">
      <c r="A61" s="467"/>
      <c r="B61" s="467"/>
      <c r="C61" s="467"/>
      <c r="D61" s="673" t="s">
        <v>193</v>
      </c>
      <c r="E61" s="673"/>
    </row>
    <row r="62" spans="1:21" ht="15.75" x14ac:dyDescent="0.25">
      <c r="A62" s="467"/>
      <c r="B62" s="467"/>
      <c r="C62" s="467"/>
      <c r="D62" s="673" t="s">
        <v>193</v>
      </c>
      <c r="E62" s="673"/>
    </row>
    <row r="63" spans="1:21" ht="15.75" x14ac:dyDescent="0.25">
      <c r="A63" s="492"/>
      <c r="B63" s="467"/>
      <c r="C63" s="467"/>
      <c r="D63" s="673"/>
      <c r="E63" s="673"/>
    </row>
    <row r="64" spans="1:21" ht="15.75" x14ac:dyDescent="0.25">
      <c r="A64" s="467"/>
      <c r="B64" s="467"/>
      <c r="C64" s="467"/>
      <c r="D64" s="673"/>
      <c r="E64" s="673"/>
    </row>
    <row r="65" spans="1:5" ht="15.75" x14ac:dyDescent="0.25">
      <c r="A65" s="467"/>
      <c r="B65" s="467"/>
      <c r="C65" s="467"/>
      <c r="D65" s="676"/>
      <c r="E65" s="676"/>
    </row>
    <row r="66" spans="1:5" ht="15.75" x14ac:dyDescent="0.25">
      <c r="A66" s="673"/>
      <c r="B66" s="673"/>
      <c r="C66" s="673"/>
      <c r="D66" s="673"/>
      <c r="E66" s="673"/>
    </row>
    <row r="67" spans="1:5" ht="17.45" customHeight="1" x14ac:dyDescent="0.25">
      <c r="A67" s="522"/>
      <c r="B67" s="519"/>
      <c r="C67" s="519"/>
      <c r="D67" s="519"/>
      <c r="E67" s="519"/>
    </row>
    <row r="68" spans="1:5" ht="17.45" customHeight="1" x14ac:dyDescent="0.25">
      <c r="A68" s="676"/>
      <c r="B68" s="676"/>
      <c r="C68" s="676"/>
      <c r="D68" s="676"/>
      <c r="E68" s="676"/>
    </row>
    <row r="69" spans="1:5" ht="17.45" customHeight="1" x14ac:dyDescent="0.25">
      <c r="A69" s="676"/>
      <c r="B69" s="676"/>
      <c r="C69" s="676"/>
      <c r="D69" s="676"/>
      <c r="E69" s="676"/>
    </row>
    <row r="70" spans="1:5" ht="17.45" customHeight="1" x14ac:dyDescent="0.25">
      <c r="A70" s="676"/>
      <c r="B70" s="676"/>
      <c r="C70" s="676"/>
      <c r="D70" s="676"/>
      <c r="E70" s="676"/>
    </row>
    <row r="71" spans="1:5" ht="17.45" customHeight="1" x14ac:dyDescent="0.25">
      <c r="A71" s="676"/>
      <c r="B71" s="676"/>
      <c r="C71" s="676"/>
      <c r="D71" s="676"/>
      <c r="E71" s="676"/>
    </row>
    <row r="72" spans="1:5" ht="17.45" customHeight="1" x14ac:dyDescent="0.25">
      <c r="A72" s="676"/>
      <c r="B72" s="676"/>
      <c r="C72" s="676"/>
      <c r="D72" s="676"/>
      <c r="E72" s="676"/>
    </row>
    <row r="73" spans="1:5" ht="15.75" x14ac:dyDescent="0.25">
      <c r="A73" s="676"/>
      <c r="B73" s="676"/>
      <c r="C73" s="676"/>
      <c r="D73" s="676"/>
      <c r="E73" s="676"/>
    </row>
    <row r="74" spans="1:5" ht="17.45" customHeight="1" x14ac:dyDescent="0.25">
      <c r="A74" s="511">
        <v>45409</v>
      </c>
      <c r="B74" s="467"/>
      <c r="C74" s="467"/>
      <c r="D74" s="467"/>
      <c r="E74" s="467"/>
    </row>
    <row r="75" spans="1:5" ht="17.45" customHeight="1" x14ac:dyDescent="0.3">
      <c r="A75" s="473" t="s">
        <v>210</v>
      </c>
      <c r="B75" s="417"/>
      <c r="C75" s="474"/>
      <c r="D75" s="479"/>
      <c r="E75" s="476"/>
    </row>
    <row r="76" spans="1:5" ht="36" customHeight="1" x14ac:dyDescent="0.3">
      <c r="A76" s="473"/>
      <c r="B76" s="474"/>
      <c r="C76" s="474"/>
      <c r="D76" s="475"/>
      <c r="E76" s="476"/>
    </row>
    <row r="77" spans="1:5" ht="23.25" customHeight="1" x14ac:dyDescent="0.3">
      <c r="A77" s="476"/>
      <c r="B77" s="474"/>
      <c r="C77" s="474"/>
      <c r="D77" s="475"/>
      <c r="E77" s="476"/>
    </row>
  </sheetData>
  <mergeCells count="38">
    <mergeCell ref="D55:F55"/>
    <mergeCell ref="A7:E7"/>
    <mergeCell ref="A8:E8"/>
    <mergeCell ref="A10:E10"/>
    <mergeCell ref="A13:E13"/>
    <mergeCell ref="A17:E17"/>
    <mergeCell ref="A69:E69"/>
    <mergeCell ref="A70:E70"/>
    <mergeCell ref="A71:E71"/>
    <mergeCell ref="A72:E72"/>
    <mergeCell ref="A73:E73"/>
    <mergeCell ref="D63:E63"/>
    <mergeCell ref="D64:E64"/>
    <mergeCell ref="D65:E65"/>
    <mergeCell ref="A66:E66"/>
    <mergeCell ref="A68:E68"/>
    <mergeCell ref="D62:E62"/>
    <mergeCell ref="D16:E16"/>
    <mergeCell ref="D36:E36"/>
    <mergeCell ref="D41:E41"/>
    <mergeCell ref="A20:E20"/>
    <mergeCell ref="A23:E23"/>
    <mergeCell ref="A28:E28"/>
    <mergeCell ref="A31:E31"/>
    <mergeCell ref="D42:E42"/>
    <mergeCell ref="D44:E44"/>
    <mergeCell ref="D45:E45"/>
    <mergeCell ref="D56:E56"/>
    <mergeCell ref="D61:E61"/>
    <mergeCell ref="A33:E33"/>
    <mergeCell ref="A37:E37"/>
    <mergeCell ref="D50:F50"/>
    <mergeCell ref="A1:E1"/>
    <mergeCell ref="A2:E2"/>
    <mergeCell ref="A4:E4"/>
    <mergeCell ref="A5:A6"/>
    <mergeCell ref="D5:E5"/>
    <mergeCell ref="A3:E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M157"/>
  <sheetViews>
    <sheetView topLeftCell="E47" workbookViewId="0">
      <selection activeCell="AE171" sqref="AE171"/>
    </sheetView>
  </sheetViews>
  <sheetFormatPr defaultRowHeight="15" x14ac:dyDescent="0.25"/>
  <cols>
    <col min="1" max="1" width="34.28515625" customWidth="1"/>
    <col min="2" max="2" width="12.7109375" customWidth="1"/>
    <col min="3" max="3" width="12.85546875" customWidth="1"/>
    <col min="4" max="4" width="11.7109375" customWidth="1"/>
    <col min="6" max="6" width="9.7109375" customWidth="1"/>
    <col min="11" max="11" width="9.7109375" customWidth="1"/>
    <col min="12" max="12" width="9.85546875" customWidth="1"/>
    <col min="15" max="15" width="10.5703125" hidden="1" customWidth="1"/>
    <col min="16" max="16" width="9.7109375" hidden="1" customWidth="1"/>
    <col min="17" max="17" width="10.140625" hidden="1" customWidth="1"/>
    <col min="18" max="18" width="10.5703125" hidden="1" customWidth="1"/>
    <col min="19" max="19" width="10.42578125" hidden="1" customWidth="1"/>
    <col min="20" max="20" width="11.42578125" hidden="1" customWidth="1"/>
    <col min="21" max="21" width="12.5703125" hidden="1" customWidth="1"/>
    <col min="22" max="23" width="11.42578125" hidden="1" customWidth="1"/>
    <col min="24" max="24" width="10.42578125" hidden="1" customWidth="1"/>
    <col min="25" max="25" width="11.42578125" hidden="1" customWidth="1"/>
    <col min="26" max="26" width="11.7109375" hidden="1" customWidth="1"/>
    <col min="27" max="27" width="9.140625" hidden="1" customWidth="1"/>
    <col min="28" max="28" width="10.85546875" hidden="1" customWidth="1"/>
    <col min="29" max="30" width="11.42578125" hidden="1" customWidth="1"/>
    <col min="31" max="31" width="12.7109375" customWidth="1"/>
    <col min="32" max="35" width="11.42578125" hidden="1" customWidth="1"/>
    <col min="36" max="36" width="11.42578125" customWidth="1"/>
    <col min="37" max="37" width="12.5703125" customWidth="1"/>
    <col min="38" max="39" width="11.42578125" customWidth="1"/>
    <col min="40" max="40" width="12.140625" hidden="1" customWidth="1"/>
    <col min="41" max="44" width="11.42578125" hidden="1" customWidth="1"/>
    <col min="45" max="45" width="12" customWidth="1"/>
    <col min="46" max="49" width="11.42578125" customWidth="1"/>
    <col min="50" max="59" width="11.42578125" hidden="1" customWidth="1"/>
    <col min="60" max="60" width="11.42578125" customWidth="1"/>
    <col min="61" max="61" width="9.140625" hidden="1" customWidth="1"/>
    <col min="62" max="62" width="13.85546875" hidden="1" customWidth="1"/>
    <col min="63" max="65" width="9.140625" hidden="1" customWidth="1"/>
    <col min="66" max="66" width="0" hidden="1" customWidth="1"/>
  </cols>
  <sheetData>
    <row r="1" spans="1:65" x14ac:dyDescent="0.25">
      <c r="AU1" s="246"/>
      <c r="AV1" s="247"/>
      <c r="AW1" s="247" t="s">
        <v>93</v>
      </c>
    </row>
    <row r="2" spans="1:65" x14ac:dyDescent="0.25">
      <c r="AU2" s="246"/>
      <c r="AV2" s="247"/>
      <c r="AW2" s="247" t="s">
        <v>94</v>
      </c>
    </row>
    <row r="3" spans="1:65" x14ac:dyDescent="0.25">
      <c r="AU3" s="246"/>
      <c r="AV3" s="247"/>
      <c r="AW3" s="248" t="s">
        <v>95</v>
      </c>
    </row>
    <row r="4" spans="1:65" x14ac:dyDescent="0.25">
      <c r="AU4" s="246"/>
      <c r="AV4" s="247"/>
      <c r="AW4" s="247" t="s">
        <v>96</v>
      </c>
    </row>
    <row r="5" spans="1:65" x14ac:dyDescent="0.25">
      <c r="AU5" s="246"/>
      <c r="AV5" s="247"/>
      <c r="AW5" s="247"/>
    </row>
    <row r="6" spans="1:65" ht="15.75" customHeight="1" x14ac:dyDescent="0.25">
      <c r="AU6" s="246"/>
      <c r="AV6" s="247"/>
      <c r="AW6" s="247" t="s">
        <v>118</v>
      </c>
    </row>
    <row r="8" spans="1:65" ht="15.75" x14ac:dyDescent="0.25">
      <c r="A8" s="585"/>
      <c r="B8" s="585"/>
      <c r="C8" s="585"/>
      <c r="D8" s="585"/>
      <c r="E8" s="585"/>
      <c r="F8" s="585"/>
      <c r="G8" s="585"/>
      <c r="H8" s="585"/>
      <c r="I8" s="585"/>
      <c r="J8" s="585"/>
      <c r="K8" s="585"/>
      <c r="L8" s="585"/>
      <c r="M8" s="585"/>
      <c r="N8" s="585"/>
      <c r="O8" s="585"/>
      <c r="P8" s="585"/>
      <c r="Q8" s="585"/>
      <c r="R8" s="585"/>
      <c r="S8" s="585"/>
      <c r="T8" s="585"/>
      <c r="U8" s="585"/>
      <c r="V8" s="585"/>
      <c r="W8" s="585"/>
      <c r="X8" s="585"/>
      <c r="Y8" s="585"/>
      <c r="Z8" s="585"/>
      <c r="AA8" s="585"/>
      <c r="AB8" s="585"/>
      <c r="AC8" s="585"/>
      <c r="AD8" s="585"/>
      <c r="AE8" s="585"/>
      <c r="AF8" s="585"/>
      <c r="AG8" s="585"/>
      <c r="AH8" s="585"/>
      <c r="AI8" s="585"/>
      <c r="AJ8" s="585"/>
      <c r="AK8" s="585"/>
      <c r="AL8" s="585"/>
    </row>
    <row r="9" spans="1:65" hidden="1" x14ac:dyDescent="0.25">
      <c r="A9" s="93"/>
      <c r="B9" s="93"/>
      <c r="C9" s="93"/>
      <c r="D9" s="93"/>
      <c r="E9" s="93"/>
      <c r="F9" s="93"/>
      <c r="G9" s="93"/>
      <c r="H9" s="93"/>
      <c r="I9" s="93"/>
      <c r="J9" s="93"/>
      <c r="K9" s="93"/>
      <c r="L9" s="93"/>
      <c r="M9" s="93"/>
      <c r="N9" s="93"/>
      <c r="O9" s="93"/>
      <c r="P9" s="93"/>
      <c r="Q9" s="93"/>
      <c r="R9" s="93"/>
      <c r="S9" s="93"/>
      <c r="X9" s="93"/>
      <c r="Y9" s="93"/>
      <c r="Z9" s="93"/>
      <c r="AA9" s="93" t="s">
        <v>23</v>
      </c>
      <c r="AB9" s="93"/>
      <c r="AC9" s="93"/>
      <c r="BJ9" s="22" t="s">
        <v>30</v>
      </c>
      <c r="BK9" s="23">
        <v>249</v>
      </c>
      <c r="BM9">
        <f>BK9-15</f>
        <v>234</v>
      </c>
    </row>
    <row r="10" spans="1:65" ht="30" customHeight="1" x14ac:dyDescent="0.25">
      <c r="A10" s="585" t="s">
        <v>115</v>
      </c>
      <c r="B10" s="585"/>
      <c r="C10" s="585"/>
      <c r="D10" s="585"/>
      <c r="E10" s="585"/>
      <c r="F10" s="585"/>
      <c r="G10" s="585"/>
      <c r="H10" s="585"/>
      <c r="I10" s="585"/>
      <c r="J10" s="585"/>
      <c r="K10" s="585"/>
      <c r="L10" s="585"/>
      <c r="M10" s="585"/>
      <c r="N10" s="585"/>
      <c r="O10" s="585"/>
      <c r="P10" s="585"/>
      <c r="Q10" s="585"/>
      <c r="R10" s="585"/>
      <c r="S10" s="585"/>
      <c r="T10" s="585"/>
      <c r="U10" s="585"/>
      <c r="V10" s="585"/>
      <c r="W10" s="585"/>
      <c r="X10" s="585"/>
      <c r="Y10" s="585"/>
      <c r="Z10" s="585"/>
      <c r="AA10" s="585"/>
      <c r="AB10" s="585"/>
      <c r="AC10" s="585"/>
      <c r="AD10" s="585"/>
      <c r="AE10" s="585"/>
      <c r="AF10" s="585"/>
      <c r="AG10" s="585"/>
      <c r="AH10" s="585"/>
      <c r="AI10" s="585"/>
      <c r="AJ10" s="585"/>
      <c r="AK10" s="585"/>
      <c r="AL10" s="585"/>
      <c r="AM10" s="585"/>
      <c r="AN10" s="585"/>
      <c r="AO10" s="585"/>
      <c r="AP10" s="585"/>
      <c r="AQ10" s="585"/>
      <c r="AR10" s="585"/>
      <c r="AS10" s="585"/>
      <c r="AT10" s="585"/>
      <c r="AU10" s="585"/>
      <c r="AV10" s="585"/>
      <c r="AW10" s="585"/>
      <c r="BJ10" s="24" t="s">
        <v>31</v>
      </c>
      <c r="BK10" s="7">
        <v>42</v>
      </c>
    </row>
    <row r="11" spans="1:65" ht="24.75" customHeight="1" x14ac:dyDescent="0.25">
      <c r="A11" s="585" t="s">
        <v>116</v>
      </c>
      <c r="B11" s="585"/>
      <c r="C11" s="585"/>
      <c r="D11" s="585"/>
      <c r="E11" s="585"/>
      <c r="F11" s="585"/>
      <c r="G11" s="585"/>
      <c r="H11" s="585"/>
      <c r="I11" s="585"/>
      <c r="J11" s="585"/>
      <c r="K11" s="585"/>
      <c r="L11" s="585"/>
      <c r="M11" s="585"/>
      <c r="N11" s="585"/>
      <c r="O11" s="585"/>
      <c r="P11" s="585"/>
      <c r="Q11" s="585"/>
      <c r="R11" s="585"/>
      <c r="S11" s="585"/>
      <c r="T11" s="585"/>
      <c r="U11" s="585"/>
      <c r="V11" s="585"/>
      <c r="W11" s="585"/>
      <c r="X11" s="585"/>
      <c r="Y11" s="585"/>
      <c r="Z11" s="585"/>
      <c r="AA11" s="585"/>
      <c r="AB11" s="585"/>
      <c r="AC11" s="585"/>
      <c r="AD11" s="585"/>
      <c r="AE11" s="585"/>
      <c r="AF11" s="585"/>
      <c r="AG11" s="585"/>
      <c r="AH11" s="585"/>
      <c r="AI11" s="585"/>
      <c r="AJ11" s="585"/>
      <c r="AK11" s="585"/>
      <c r="AL11" s="585"/>
      <c r="AM11" s="585"/>
      <c r="AN11" s="585"/>
      <c r="AO11" s="585"/>
      <c r="AP11" s="585"/>
      <c r="AQ11" s="585"/>
      <c r="AR11" s="585"/>
      <c r="AS11" s="585"/>
      <c r="AT11" s="585"/>
      <c r="AU11" s="585"/>
      <c r="AV11" s="585"/>
      <c r="AW11" s="585"/>
      <c r="BJ11" s="24" t="s">
        <v>32</v>
      </c>
      <c r="BK11" s="7">
        <v>12</v>
      </c>
    </row>
    <row r="12" spans="1:65" ht="23.25" customHeight="1" x14ac:dyDescent="0.25">
      <c r="A12" s="585"/>
      <c r="B12" s="585"/>
      <c r="C12" s="585"/>
      <c r="D12" s="585"/>
      <c r="E12" s="585"/>
      <c r="F12" s="585"/>
      <c r="G12" s="585"/>
      <c r="H12" s="585"/>
      <c r="I12" s="585"/>
      <c r="J12" s="585"/>
      <c r="K12" s="585"/>
      <c r="L12" s="585"/>
      <c r="M12" s="585"/>
      <c r="N12" s="585"/>
      <c r="O12" s="585"/>
      <c r="P12" s="585"/>
      <c r="Q12" s="585"/>
      <c r="R12" s="585"/>
      <c r="S12" s="585"/>
      <c r="T12" s="585"/>
      <c r="U12" s="585"/>
      <c r="V12" s="585"/>
      <c r="W12" s="585"/>
      <c r="X12" s="585"/>
      <c r="Y12" s="585"/>
      <c r="Z12" s="585"/>
      <c r="AA12" s="585"/>
      <c r="AB12" s="585"/>
      <c r="AC12" s="585"/>
      <c r="BJ12" s="24" t="s">
        <v>33</v>
      </c>
      <c r="BK12" s="25">
        <v>0.5</v>
      </c>
    </row>
    <row r="13" spans="1:65" ht="48" hidden="1" customHeight="1" x14ac:dyDescent="0.25">
      <c r="A13" s="586" t="s">
        <v>14</v>
      </c>
      <c r="B13" s="586"/>
      <c r="C13" s="586"/>
      <c r="D13" s="586"/>
      <c r="E13" s="586"/>
      <c r="F13" s="586"/>
      <c r="G13" s="586"/>
      <c r="H13" s="586"/>
      <c r="I13" s="586"/>
      <c r="J13" s="586"/>
      <c r="K13" s="586"/>
      <c r="L13" s="586"/>
      <c r="M13" s="586"/>
      <c r="N13" s="586"/>
      <c r="O13" s="586"/>
      <c r="P13" s="586"/>
      <c r="Q13" s="586"/>
      <c r="R13" s="586"/>
      <c r="S13" s="586"/>
      <c r="T13" s="586"/>
      <c r="U13" s="586"/>
      <c r="V13" s="586"/>
      <c r="W13" s="586"/>
      <c r="X13" s="586"/>
      <c r="Y13" s="586"/>
      <c r="Z13" s="586"/>
      <c r="AA13" s="586"/>
      <c r="AB13" s="586"/>
      <c r="AC13" s="586"/>
      <c r="BJ13" s="24" t="s">
        <v>34</v>
      </c>
      <c r="BK13" s="7">
        <v>6.6</v>
      </c>
    </row>
    <row r="14" spans="1:65" ht="23.25" hidden="1" customHeight="1" thickBot="1" x14ac:dyDescent="0.3">
      <c r="A14" t="s">
        <v>19</v>
      </c>
      <c r="BJ14" s="24" t="s">
        <v>35</v>
      </c>
      <c r="BK14" s="7">
        <v>60</v>
      </c>
    </row>
    <row r="15" spans="1:65" s="194" customFormat="1" ht="60.75" hidden="1" customHeight="1" thickBot="1" x14ac:dyDescent="0.3">
      <c r="A15" s="587" t="s">
        <v>53</v>
      </c>
      <c r="B15" s="590" t="s">
        <v>10</v>
      </c>
      <c r="C15" s="590" t="s">
        <v>54</v>
      </c>
      <c r="D15" s="590" t="s">
        <v>55</v>
      </c>
      <c r="E15" s="596" t="s">
        <v>57</v>
      </c>
      <c r="F15" s="597"/>
      <c r="G15" s="597"/>
      <c r="H15" s="597"/>
      <c r="I15" s="598"/>
      <c r="J15" s="596" t="s">
        <v>59</v>
      </c>
      <c r="K15" s="597"/>
      <c r="L15" s="597"/>
      <c r="M15" s="597"/>
      <c r="N15" s="598"/>
      <c r="O15" s="596" t="s">
        <v>77</v>
      </c>
      <c r="P15" s="597"/>
      <c r="Q15" s="597"/>
      <c r="R15" s="597"/>
      <c r="S15" s="598"/>
      <c r="T15" s="596" t="s">
        <v>78</v>
      </c>
      <c r="U15" s="597"/>
      <c r="V15" s="597"/>
      <c r="W15" s="597"/>
      <c r="X15" s="598"/>
      <c r="Y15" s="596" t="s">
        <v>58</v>
      </c>
      <c r="Z15" s="597"/>
      <c r="AA15" s="597"/>
      <c r="AB15" s="597"/>
      <c r="AC15" s="597"/>
      <c r="AD15" s="597"/>
      <c r="AE15" s="597"/>
      <c r="AF15" s="597"/>
      <c r="AG15" s="597"/>
      <c r="AH15" s="597"/>
      <c r="AI15" s="598"/>
      <c r="AJ15" s="620" t="s">
        <v>60</v>
      </c>
      <c r="AK15" s="621"/>
      <c r="AL15" s="621"/>
      <c r="AM15" s="622"/>
      <c r="AN15" s="596" t="s">
        <v>64</v>
      </c>
      <c r="AO15" s="597"/>
      <c r="AP15" s="597"/>
      <c r="AQ15" s="597"/>
      <c r="AR15" s="598"/>
      <c r="AS15" s="596" t="s">
        <v>65</v>
      </c>
      <c r="AT15" s="597"/>
      <c r="AU15" s="597"/>
      <c r="AV15" s="597"/>
      <c r="AW15" s="598"/>
      <c r="AX15" s="596" t="s">
        <v>85</v>
      </c>
      <c r="AY15" s="597"/>
      <c r="AZ15" s="597"/>
      <c r="BA15" s="597"/>
      <c r="BB15" s="598"/>
      <c r="BC15" s="596" t="s">
        <v>86</v>
      </c>
      <c r="BD15" s="597"/>
      <c r="BE15" s="597"/>
      <c r="BF15" s="597"/>
      <c r="BG15" s="598"/>
      <c r="BH15" s="193"/>
      <c r="BJ15" s="195" t="s">
        <v>36</v>
      </c>
      <c r="BK15" s="196">
        <v>0.92300000000000004</v>
      </c>
    </row>
    <row r="16" spans="1:65" s="194" customFormat="1" hidden="1" x14ac:dyDescent="0.25">
      <c r="A16" s="588"/>
      <c r="B16" s="591"/>
      <c r="C16" s="591"/>
      <c r="D16" s="591"/>
      <c r="E16" s="599"/>
      <c r="F16" s="600"/>
      <c r="G16" s="600"/>
      <c r="H16" s="600"/>
      <c r="I16" s="601"/>
      <c r="J16" s="599"/>
      <c r="K16" s="600"/>
      <c r="L16" s="600"/>
      <c r="M16" s="600"/>
      <c r="N16" s="601"/>
      <c r="O16" s="599"/>
      <c r="P16" s="600"/>
      <c r="Q16" s="600"/>
      <c r="R16" s="600"/>
      <c r="S16" s="601"/>
      <c r="T16" s="599"/>
      <c r="U16" s="600"/>
      <c r="V16" s="600"/>
      <c r="W16" s="600"/>
      <c r="X16" s="601"/>
      <c r="Y16" s="599"/>
      <c r="Z16" s="600"/>
      <c r="AA16" s="600"/>
      <c r="AB16" s="600"/>
      <c r="AC16" s="600"/>
      <c r="AD16" s="600"/>
      <c r="AE16" s="600"/>
      <c r="AF16" s="600"/>
      <c r="AG16" s="600"/>
      <c r="AH16" s="600"/>
      <c r="AI16" s="601"/>
      <c r="AJ16" s="623"/>
      <c r="AK16" s="624"/>
      <c r="AL16" s="624"/>
      <c r="AM16" s="625"/>
      <c r="AN16" s="599"/>
      <c r="AO16" s="600"/>
      <c r="AP16" s="600"/>
      <c r="AQ16" s="600"/>
      <c r="AR16" s="601"/>
      <c r="AS16" s="599"/>
      <c r="AT16" s="600"/>
      <c r="AU16" s="600"/>
      <c r="AV16" s="600"/>
      <c r="AW16" s="601"/>
      <c r="AX16" s="599"/>
      <c r="AY16" s="600"/>
      <c r="AZ16" s="600"/>
      <c r="BA16" s="600"/>
      <c r="BB16" s="601"/>
      <c r="BC16" s="599"/>
      <c r="BD16" s="600"/>
      <c r="BE16" s="600"/>
      <c r="BF16" s="600"/>
      <c r="BG16" s="601"/>
      <c r="BH16" s="193"/>
    </row>
    <row r="17" spans="1:60" s="194" customFormat="1" ht="23.25" hidden="1" customHeight="1" thickBot="1" x14ac:dyDescent="0.3">
      <c r="A17" s="588"/>
      <c r="B17" s="591"/>
      <c r="C17" s="591"/>
      <c r="D17" s="591"/>
      <c r="E17" s="602"/>
      <c r="F17" s="603"/>
      <c r="G17" s="603"/>
      <c r="H17" s="603"/>
      <c r="I17" s="604"/>
      <c r="J17" s="602"/>
      <c r="K17" s="603"/>
      <c r="L17" s="603"/>
      <c r="M17" s="603"/>
      <c r="N17" s="604"/>
      <c r="O17" s="602"/>
      <c r="P17" s="603"/>
      <c r="Q17" s="603"/>
      <c r="R17" s="603"/>
      <c r="S17" s="604"/>
      <c r="T17" s="602"/>
      <c r="U17" s="603"/>
      <c r="V17" s="603"/>
      <c r="W17" s="603"/>
      <c r="X17" s="604"/>
      <c r="Y17" s="602"/>
      <c r="Z17" s="603"/>
      <c r="AA17" s="603"/>
      <c r="AB17" s="603"/>
      <c r="AC17" s="603"/>
      <c r="AD17" s="603"/>
      <c r="AE17" s="603"/>
      <c r="AF17" s="603"/>
      <c r="AG17" s="603"/>
      <c r="AH17" s="603"/>
      <c r="AI17" s="604"/>
      <c r="AJ17" s="626"/>
      <c r="AK17" s="627"/>
      <c r="AL17" s="627"/>
      <c r="AM17" s="628"/>
      <c r="AN17" s="602"/>
      <c r="AO17" s="603"/>
      <c r="AP17" s="603"/>
      <c r="AQ17" s="603"/>
      <c r="AR17" s="604"/>
      <c r="AS17" s="602"/>
      <c r="AT17" s="603"/>
      <c r="AU17" s="603"/>
      <c r="AV17" s="603"/>
      <c r="AW17" s="604"/>
      <c r="AX17" s="602"/>
      <c r="AY17" s="603"/>
      <c r="AZ17" s="603"/>
      <c r="BA17" s="603"/>
      <c r="BB17" s="604"/>
      <c r="BC17" s="602"/>
      <c r="BD17" s="603"/>
      <c r="BE17" s="603"/>
      <c r="BF17" s="603"/>
      <c r="BG17" s="604"/>
      <c r="BH17" s="193"/>
    </row>
    <row r="18" spans="1:60" s="194" customFormat="1" ht="15" hidden="1" customHeight="1" x14ac:dyDescent="0.25">
      <c r="A18" s="588"/>
      <c r="B18" s="591"/>
      <c r="C18" s="591"/>
      <c r="D18" s="591"/>
      <c r="E18" s="587" t="s">
        <v>29</v>
      </c>
      <c r="F18" s="593" t="s">
        <v>43</v>
      </c>
      <c r="G18" s="593" t="s">
        <v>44</v>
      </c>
      <c r="H18" s="593" t="s">
        <v>45</v>
      </c>
      <c r="I18" s="593" t="s">
        <v>46</v>
      </c>
      <c r="J18" s="587" t="s">
        <v>29</v>
      </c>
      <c r="K18" s="593" t="s">
        <v>43</v>
      </c>
      <c r="L18" s="593" t="s">
        <v>71</v>
      </c>
      <c r="M18" s="593" t="s">
        <v>45</v>
      </c>
      <c r="N18" s="632" t="s">
        <v>46</v>
      </c>
      <c r="O18" s="611" t="s">
        <v>40</v>
      </c>
      <c r="P18" s="629" t="s">
        <v>41</v>
      </c>
      <c r="Q18" s="629" t="s">
        <v>61</v>
      </c>
      <c r="R18" s="608" t="s">
        <v>56</v>
      </c>
      <c r="S18" s="605" t="s">
        <v>72</v>
      </c>
      <c r="T18" s="617" t="s">
        <v>40</v>
      </c>
      <c r="U18" s="593" t="s">
        <v>41</v>
      </c>
      <c r="V18" s="593" t="s">
        <v>61</v>
      </c>
      <c r="W18" s="614" t="s">
        <v>56</v>
      </c>
      <c r="X18" s="593" t="s">
        <v>72</v>
      </c>
      <c r="Y18" s="635" t="s">
        <v>73</v>
      </c>
      <c r="Z18" s="197"/>
      <c r="AA18" s="198"/>
      <c r="AB18" s="617" t="s">
        <v>75</v>
      </c>
      <c r="AC18" s="593" t="s">
        <v>39</v>
      </c>
      <c r="AD18" s="593" t="s">
        <v>38</v>
      </c>
      <c r="AE18" s="593" t="s">
        <v>79</v>
      </c>
      <c r="AF18" s="593" t="s">
        <v>76</v>
      </c>
      <c r="AG18" s="593" t="s">
        <v>80</v>
      </c>
      <c r="AH18" s="593" t="s">
        <v>81</v>
      </c>
      <c r="AI18" s="593" t="s">
        <v>70</v>
      </c>
      <c r="AJ18" s="593" t="s">
        <v>40</v>
      </c>
      <c r="AK18" s="593" t="s">
        <v>41</v>
      </c>
      <c r="AL18" s="593" t="s">
        <v>61</v>
      </c>
      <c r="AM18" s="593" t="s">
        <v>82</v>
      </c>
      <c r="AN18" s="590" t="s">
        <v>48</v>
      </c>
      <c r="AO18" s="590" t="s">
        <v>49</v>
      </c>
      <c r="AP18" s="590" t="s">
        <v>50</v>
      </c>
      <c r="AQ18" s="590" t="s">
        <v>62</v>
      </c>
      <c r="AR18" s="590" t="s">
        <v>51</v>
      </c>
      <c r="AS18" s="590" t="s">
        <v>48</v>
      </c>
      <c r="AT18" s="596" t="s">
        <v>87</v>
      </c>
      <c r="AU18" s="597"/>
      <c r="AV18" s="596" t="s">
        <v>88</v>
      </c>
      <c r="AW18" s="598"/>
      <c r="AX18" s="590" t="s">
        <v>48</v>
      </c>
      <c r="AY18" s="596" t="s">
        <v>87</v>
      </c>
      <c r="AZ18" s="597"/>
      <c r="BA18" s="596" t="s">
        <v>88</v>
      </c>
      <c r="BB18" s="598"/>
      <c r="BC18" s="590" t="s">
        <v>48</v>
      </c>
      <c r="BD18" s="596" t="s">
        <v>87</v>
      </c>
      <c r="BE18" s="597"/>
      <c r="BF18" s="596" t="s">
        <v>88</v>
      </c>
      <c r="BG18" s="598"/>
      <c r="BH18" s="193"/>
    </row>
    <row r="19" spans="1:60" s="194" customFormat="1" ht="33.75" hidden="1" customHeight="1" thickBot="1" x14ac:dyDescent="0.3">
      <c r="A19" s="588"/>
      <c r="B19" s="591"/>
      <c r="C19" s="591"/>
      <c r="D19" s="591"/>
      <c r="E19" s="588"/>
      <c r="F19" s="594"/>
      <c r="G19" s="594"/>
      <c r="H19" s="594"/>
      <c r="I19" s="594"/>
      <c r="J19" s="588"/>
      <c r="K19" s="594"/>
      <c r="L19" s="594"/>
      <c r="M19" s="594"/>
      <c r="N19" s="633"/>
      <c r="O19" s="612"/>
      <c r="P19" s="630"/>
      <c r="Q19" s="630"/>
      <c r="R19" s="609"/>
      <c r="S19" s="606"/>
      <c r="T19" s="618"/>
      <c r="U19" s="594"/>
      <c r="V19" s="594"/>
      <c r="W19" s="615"/>
      <c r="X19" s="594"/>
      <c r="Y19" s="636"/>
      <c r="Z19" s="199"/>
      <c r="AA19" s="200"/>
      <c r="AB19" s="618"/>
      <c r="AC19" s="594"/>
      <c r="AD19" s="594"/>
      <c r="AE19" s="594"/>
      <c r="AF19" s="594"/>
      <c r="AG19" s="594"/>
      <c r="AH19" s="594"/>
      <c r="AI19" s="594"/>
      <c r="AJ19" s="594"/>
      <c r="AK19" s="594"/>
      <c r="AL19" s="594"/>
      <c r="AM19" s="594"/>
      <c r="AN19" s="591"/>
      <c r="AO19" s="591"/>
      <c r="AP19" s="591"/>
      <c r="AQ19" s="591"/>
      <c r="AR19" s="591"/>
      <c r="AS19" s="591"/>
      <c r="AT19" s="602"/>
      <c r="AU19" s="603"/>
      <c r="AV19" s="602"/>
      <c r="AW19" s="604"/>
      <c r="AX19" s="591"/>
      <c r="AY19" s="602"/>
      <c r="AZ19" s="603"/>
      <c r="BA19" s="602"/>
      <c r="BB19" s="604"/>
      <c r="BC19" s="591"/>
      <c r="BD19" s="602"/>
      <c r="BE19" s="603"/>
      <c r="BF19" s="602"/>
      <c r="BG19" s="604"/>
      <c r="BH19" s="193"/>
    </row>
    <row r="20" spans="1:60" s="194" customFormat="1" ht="15" hidden="1" customHeight="1" x14ac:dyDescent="0.25">
      <c r="A20" s="588"/>
      <c r="B20" s="591"/>
      <c r="C20" s="591"/>
      <c r="D20" s="591"/>
      <c r="E20" s="588"/>
      <c r="F20" s="594"/>
      <c r="G20" s="594"/>
      <c r="H20" s="594"/>
      <c r="I20" s="594"/>
      <c r="J20" s="588"/>
      <c r="K20" s="594"/>
      <c r="L20" s="594"/>
      <c r="M20" s="594"/>
      <c r="N20" s="633"/>
      <c r="O20" s="612"/>
      <c r="P20" s="630"/>
      <c r="Q20" s="630"/>
      <c r="R20" s="609"/>
      <c r="S20" s="606"/>
      <c r="T20" s="618"/>
      <c r="U20" s="594"/>
      <c r="V20" s="594"/>
      <c r="W20" s="615"/>
      <c r="X20" s="594"/>
      <c r="Y20" s="636"/>
      <c r="Z20" s="199"/>
      <c r="AA20" s="200"/>
      <c r="AB20" s="618"/>
      <c r="AC20" s="594"/>
      <c r="AD20" s="594"/>
      <c r="AE20" s="594"/>
      <c r="AF20" s="594"/>
      <c r="AG20" s="594"/>
      <c r="AH20" s="594"/>
      <c r="AI20" s="594"/>
      <c r="AJ20" s="594"/>
      <c r="AK20" s="594"/>
      <c r="AL20" s="594"/>
      <c r="AM20" s="594"/>
      <c r="AN20" s="591"/>
      <c r="AO20" s="591"/>
      <c r="AP20" s="591"/>
      <c r="AQ20" s="591"/>
      <c r="AR20" s="591"/>
      <c r="AS20" s="591"/>
      <c r="AT20" s="591" t="s">
        <v>89</v>
      </c>
      <c r="AU20" s="591" t="s">
        <v>90</v>
      </c>
      <c r="AV20" s="591" t="s">
        <v>91</v>
      </c>
      <c r="AW20" s="591" t="s">
        <v>92</v>
      </c>
      <c r="AX20" s="591"/>
      <c r="AY20" s="591" t="s">
        <v>49</v>
      </c>
      <c r="AZ20" s="591" t="s">
        <v>50</v>
      </c>
      <c r="BA20" s="591" t="s">
        <v>62</v>
      </c>
      <c r="BB20" s="591" t="s">
        <v>51</v>
      </c>
      <c r="BC20" s="591"/>
      <c r="BD20" s="591" t="s">
        <v>49</v>
      </c>
      <c r="BE20" s="591" t="s">
        <v>50</v>
      </c>
      <c r="BF20" s="591" t="s">
        <v>62</v>
      </c>
      <c r="BG20" s="591" t="s">
        <v>51</v>
      </c>
      <c r="BH20" s="193"/>
    </row>
    <row r="21" spans="1:60" s="194" customFormat="1" hidden="1" x14ac:dyDescent="0.25">
      <c r="A21" s="588"/>
      <c r="B21" s="591"/>
      <c r="C21" s="591"/>
      <c r="D21" s="591"/>
      <c r="E21" s="588"/>
      <c r="F21" s="594"/>
      <c r="G21" s="594"/>
      <c r="H21" s="594"/>
      <c r="I21" s="594"/>
      <c r="J21" s="588"/>
      <c r="K21" s="594"/>
      <c r="L21" s="594"/>
      <c r="M21" s="594"/>
      <c r="N21" s="633"/>
      <c r="O21" s="612"/>
      <c r="P21" s="630"/>
      <c r="Q21" s="630"/>
      <c r="R21" s="609"/>
      <c r="S21" s="606"/>
      <c r="T21" s="618"/>
      <c r="U21" s="594"/>
      <c r="V21" s="594"/>
      <c r="W21" s="615"/>
      <c r="X21" s="594"/>
      <c r="Y21" s="636"/>
      <c r="Z21" s="199"/>
      <c r="AA21" s="200"/>
      <c r="AB21" s="618"/>
      <c r="AC21" s="594"/>
      <c r="AD21" s="594"/>
      <c r="AE21" s="594"/>
      <c r="AF21" s="594"/>
      <c r="AG21" s="594"/>
      <c r="AH21" s="594"/>
      <c r="AI21" s="594"/>
      <c r="AJ21" s="594"/>
      <c r="AK21" s="594"/>
      <c r="AL21" s="594"/>
      <c r="AM21" s="594"/>
      <c r="AN21" s="591"/>
      <c r="AO21" s="591"/>
      <c r="AP21" s="591"/>
      <c r="AQ21" s="591"/>
      <c r="AR21" s="591"/>
      <c r="AS21" s="591"/>
      <c r="AT21" s="591"/>
      <c r="AU21" s="591"/>
      <c r="AV21" s="591"/>
      <c r="AW21" s="591"/>
      <c r="AX21" s="591"/>
      <c r="AY21" s="591"/>
      <c r="AZ21" s="591"/>
      <c r="BA21" s="591"/>
      <c r="BB21" s="591"/>
      <c r="BC21" s="591"/>
      <c r="BD21" s="591"/>
      <c r="BE21" s="591"/>
      <c r="BF21" s="591"/>
      <c r="BG21" s="591"/>
      <c r="BH21" s="193"/>
    </row>
    <row r="22" spans="1:60" s="194" customFormat="1" ht="129.75" hidden="1" customHeight="1" thickBot="1" x14ac:dyDescent="0.3">
      <c r="A22" s="589"/>
      <c r="B22" s="592"/>
      <c r="C22" s="592"/>
      <c r="D22" s="592"/>
      <c r="E22" s="589"/>
      <c r="F22" s="595"/>
      <c r="G22" s="595"/>
      <c r="H22" s="595"/>
      <c r="I22" s="595"/>
      <c r="J22" s="589"/>
      <c r="K22" s="595"/>
      <c r="L22" s="595"/>
      <c r="M22" s="595"/>
      <c r="N22" s="634"/>
      <c r="O22" s="613"/>
      <c r="P22" s="631"/>
      <c r="Q22" s="631"/>
      <c r="R22" s="610"/>
      <c r="S22" s="607"/>
      <c r="T22" s="619"/>
      <c r="U22" s="595"/>
      <c r="V22" s="595"/>
      <c r="W22" s="616"/>
      <c r="X22" s="595"/>
      <c r="Y22" s="637"/>
      <c r="Z22" s="201"/>
      <c r="AA22" s="202"/>
      <c r="AB22" s="619"/>
      <c r="AC22" s="595"/>
      <c r="AD22" s="595"/>
      <c r="AE22" s="595"/>
      <c r="AF22" s="595"/>
      <c r="AG22" s="595"/>
      <c r="AH22" s="595"/>
      <c r="AI22" s="595"/>
      <c r="AJ22" s="594"/>
      <c r="AK22" s="595"/>
      <c r="AL22" s="595"/>
      <c r="AM22" s="595"/>
      <c r="AN22" s="592"/>
      <c r="AO22" s="592"/>
      <c r="AP22" s="592"/>
      <c r="AQ22" s="592"/>
      <c r="AR22" s="592"/>
      <c r="AS22" s="592"/>
      <c r="AT22" s="592"/>
      <c r="AU22" s="592"/>
      <c r="AV22" s="592"/>
      <c r="AW22" s="592"/>
      <c r="AX22" s="592"/>
      <c r="AY22" s="592"/>
      <c r="AZ22" s="592"/>
      <c r="BA22" s="592"/>
      <c r="BB22" s="592"/>
      <c r="BC22" s="592"/>
      <c r="BD22" s="592"/>
      <c r="BE22" s="592"/>
      <c r="BF22" s="592"/>
      <c r="BG22" s="592"/>
      <c r="BH22" s="193"/>
    </row>
    <row r="23" spans="1:60" ht="15.75" hidden="1" thickBot="1" x14ac:dyDescent="0.3">
      <c r="A23" s="203" t="s">
        <v>27</v>
      </c>
      <c r="B23" s="204">
        <f>B24+B25+B26+B27+B28+B29+B30+B31+B32</f>
        <v>14.25</v>
      </c>
      <c r="C23" s="205">
        <f>(BK9-(BK10-BK11)*BK12)*BK13*BK14*BK15</f>
        <v>85528.871999999988</v>
      </c>
      <c r="D23" s="205">
        <f>D24+D25+D26+D27+D28+D29+D30+D31+D32</f>
        <v>1218788.25</v>
      </c>
      <c r="E23" s="206"/>
      <c r="F23" s="207"/>
      <c r="G23" s="208"/>
      <c r="H23" s="207"/>
      <c r="I23" s="209"/>
      <c r="J23" s="206"/>
      <c r="K23" s="207"/>
      <c r="L23" s="207"/>
      <c r="M23" s="207"/>
      <c r="N23" s="210"/>
      <c r="O23" s="211"/>
      <c r="P23" s="212"/>
      <c r="Q23" s="212"/>
      <c r="R23" s="212"/>
      <c r="S23" s="213"/>
      <c r="T23" s="214"/>
      <c r="U23" s="207"/>
      <c r="V23" s="207"/>
      <c r="W23" s="209"/>
      <c r="X23" s="215"/>
      <c r="Y23" s="206">
        <f>Y24+Y25+Y26+Y27+Y28+Y29+Y30+Y31+Y32</f>
        <v>59095.70249967889</v>
      </c>
      <c r="Z23" s="207"/>
      <c r="AA23" s="207"/>
      <c r="AB23" s="207"/>
      <c r="AC23" s="207"/>
      <c r="AD23" s="207"/>
      <c r="AE23" s="210"/>
      <c r="AF23" s="216"/>
      <c r="AG23" s="212"/>
      <c r="AH23" s="212"/>
      <c r="AI23" s="187">
        <f>AI24+AI25+AI26+AI27+AI28+AI29+AI30+AI31+AI32</f>
        <v>252.5457371781149</v>
      </c>
      <c r="AJ23" s="127"/>
      <c r="AK23" s="214"/>
      <c r="AL23" s="207"/>
      <c r="AM23" s="209"/>
      <c r="AN23" s="206"/>
      <c r="AO23" s="207"/>
      <c r="AP23" s="207"/>
      <c r="AQ23" s="207"/>
      <c r="AR23" s="209"/>
      <c r="AS23" s="214"/>
      <c r="AT23" s="207"/>
      <c r="AU23" s="207"/>
      <c r="AV23" s="207"/>
      <c r="AW23" s="209"/>
      <c r="AX23" s="214"/>
      <c r="AY23" s="207"/>
      <c r="AZ23" s="207"/>
      <c r="BA23" s="207"/>
      <c r="BB23" s="209"/>
      <c r="BC23" s="214"/>
      <c r="BD23" s="207"/>
      <c r="BE23" s="207"/>
      <c r="BF23" s="207"/>
      <c r="BG23" s="209"/>
      <c r="BH23" s="21"/>
    </row>
    <row r="24" spans="1:60" ht="15.75" hidden="1" thickBot="1" x14ac:dyDescent="0.3">
      <c r="A24" s="221" t="s">
        <v>84</v>
      </c>
      <c r="B24" s="222">
        <v>1.5</v>
      </c>
      <c r="C24" s="127">
        <f>ROUND(C23,0)</f>
        <v>85529</v>
      </c>
      <c r="D24" s="127">
        <f t="shared" ref="D24:D33" si="0">B24*C24</f>
        <v>128293.5</v>
      </c>
      <c r="E24" s="128">
        <f>D24/S24</f>
        <v>23.649980291683093</v>
      </c>
      <c r="F24" s="129">
        <v>30</v>
      </c>
      <c r="G24" s="223">
        <f t="shared" ref="G24:G33" si="1">F24/1.3</f>
        <v>23.076923076923077</v>
      </c>
      <c r="H24" s="129">
        <f>F24</f>
        <v>30</v>
      </c>
      <c r="I24" s="130">
        <f>G24/1.3</f>
        <v>17.751479289940828</v>
      </c>
      <c r="J24" s="128">
        <f t="shared" ref="J24:J33" si="2">D24/X24</f>
        <v>15.766653527788728</v>
      </c>
      <c r="K24" s="129">
        <f t="shared" ref="K24:K33" si="3">F24/1.5</f>
        <v>20</v>
      </c>
      <c r="L24" s="129">
        <f>K24/1.3</f>
        <v>15.384615384615383</v>
      </c>
      <c r="M24" s="129">
        <f t="shared" ref="M24:N33" si="4">H24/1.5</f>
        <v>20</v>
      </c>
      <c r="N24" s="130">
        <f>I24/1.5</f>
        <v>11.834319526627219</v>
      </c>
      <c r="O24" s="128">
        <f>(D24*AJ24/100)/F24</f>
        <v>1625.0509999999999</v>
      </c>
      <c r="P24" s="129">
        <f t="shared" ref="P24:P33" si="5">(D24*AK24/100)/G24</f>
        <v>1779.0031999999999</v>
      </c>
      <c r="Q24" s="129">
        <f t="shared" ref="Q24:Q33" si="6">(D24*AL24/100)/H24</f>
        <v>213.82250000000002</v>
      </c>
      <c r="R24" s="129">
        <f t="shared" ref="R24:R33" si="7">(D24*AM24/100)/I24</f>
        <v>1806.800125</v>
      </c>
      <c r="S24" s="130">
        <f>O24+P24+Q24+R24</f>
        <v>5424.6768249999996</v>
      </c>
      <c r="T24" s="132">
        <f t="shared" ref="T24:T33" si="8">(D24*AJ24/100)/K24</f>
        <v>2437.5765000000001</v>
      </c>
      <c r="U24" s="132">
        <f t="shared" ref="U24:U33" si="9">(D24*AK24/100)/L24</f>
        <v>2668.5048000000002</v>
      </c>
      <c r="V24" s="132">
        <f t="shared" ref="V24:V30" si="10">(D24*AL24/100)/M24</f>
        <v>320.73374999999999</v>
      </c>
      <c r="W24" s="132">
        <f t="shared" ref="W24:W30" si="11">(D24*AM24/100)/N24</f>
        <v>2710.2001875000001</v>
      </c>
      <c r="X24" s="154">
        <f>T24+U24+V24+W24</f>
        <v>8137.0152374999998</v>
      </c>
      <c r="Y24" s="128">
        <f>D24/E24</f>
        <v>5424.6768249999996</v>
      </c>
      <c r="Z24" s="223"/>
      <c r="AA24" s="223"/>
      <c r="AB24" s="223">
        <f>D24/J24</f>
        <v>8137.0152374999998</v>
      </c>
      <c r="AC24" s="129">
        <f>C24/E24</f>
        <v>3616.4512166666664</v>
      </c>
      <c r="AD24" s="131">
        <f>AC24/$BM$9</f>
        <v>15.454919729344729</v>
      </c>
      <c r="AE24" s="224">
        <f>AD24*1.5</f>
        <v>23.182379594017092</v>
      </c>
      <c r="AF24" s="131">
        <f>C24/J24/$BM$9</f>
        <v>23.182379594017092</v>
      </c>
      <c r="AG24" s="129">
        <f>AD24/4</f>
        <v>3.8637299323361822</v>
      </c>
      <c r="AH24" s="130">
        <f>AD24/2</f>
        <v>7.7274598646723645</v>
      </c>
      <c r="AI24" s="154">
        <f>AD24*B24</f>
        <v>23.182379594017092</v>
      </c>
      <c r="AJ24" s="219">
        <v>38</v>
      </c>
      <c r="AK24" s="132">
        <f>100-AJ24-AL24-AM24</f>
        <v>32</v>
      </c>
      <c r="AL24" s="129">
        <v>5</v>
      </c>
      <c r="AM24" s="130">
        <v>25</v>
      </c>
      <c r="AN24" s="128">
        <f>AO24+AP24+AQ24+AR24</f>
        <v>15.454919729344731</v>
      </c>
      <c r="AO24" s="129">
        <f>AD24*AJ24%</f>
        <v>5.8728694971509974</v>
      </c>
      <c r="AP24" s="129">
        <f>AD24*AK24%</f>
        <v>4.9455743133903134</v>
      </c>
      <c r="AQ24" s="129">
        <f>AD24*AL24%</f>
        <v>0.77274598646723647</v>
      </c>
      <c r="AR24" s="130">
        <f>AD24*AM24%</f>
        <v>3.8637299323361822</v>
      </c>
      <c r="AS24" s="128">
        <f>AT24+AU24+AV24+AW24</f>
        <v>23.182379594017092</v>
      </c>
      <c r="AT24" s="129">
        <f>AE24*AJ24%</f>
        <v>8.8093042457264961</v>
      </c>
      <c r="AU24" s="129">
        <f>AE24*AK24%</f>
        <v>7.4183614700854701</v>
      </c>
      <c r="AV24" s="129">
        <f>AE24*AL24%</f>
        <v>1.1591189797008548</v>
      </c>
      <c r="AW24" s="130">
        <f>AE24*AM24%</f>
        <v>5.7955948985042731</v>
      </c>
      <c r="AX24" s="128">
        <f t="shared" ref="AX24:AX33" si="12">AY24+AZ24+BA24+BB24</f>
        <v>3.8637299323361827</v>
      </c>
      <c r="AY24" s="129">
        <f>AG24*AJ24%</f>
        <v>1.4682173742877493</v>
      </c>
      <c r="AZ24" s="129">
        <f>AG24*AK24%</f>
        <v>1.2363935783475783</v>
      </c>
      <c r="BA24" s="129">
        <f>AG24*AL24%</f>
        <v>0.19318649661680912</v>
      </c>
      <c r="BB24" s="130">
        <f>AG24*AM24%</f>
        <v>0.96593248308404556</v>
      </c>
      <c r="BC24" s="132">
        <f>BD24+BE24+BF24+BG24</f>
        <v>7.7274598646723653</v>
      </c>
      <c r="BD24" s="129">
        <f>AH24*AJ24%</f>
        <v>2.9364347485754987</v>
      </c>
      <c r="BE24" s="129">
        <f>AH24*AK24%</f>
        <v>2.4727871566951567</v>
      </c>
      <c r="BF24" s="129">
        <f>AH24*AL24%</f>
        <v>0.38637299323361823</v>
      </c>
      <c r="BG24" s="130">
        <f>AH24*AM24%</f>
        <v>1.9318649661680911</v>
      </c>
      <c r="BH24" s="21"/>
    </row>
    <row r="25" spans="1:60" ht="15" hidden="1" customHeight="1" thickBot="1" x14ac:dyDescent="0.3">
      <c r="A25" s="221" t="s">
        <v>1</v>
      </c>
      <c r="B25" s="222">
        <v>1.5</v>
      </c>
      <c r="C25" s="127">
        <f t="shared" ref="C25:C42" si="13">ROUND(C24,0)</f>
        <v>85529</v>
      </c>
      <c r="D25" s="127">
        <f t="shared" si="0"/>
        <v>128293.5</v>
      </c>
      <c r="E25" s="128">
        <f t="shared" ref="E25:E33" si="14">D25/S25</f>
        <v>19.432568985619898</v>
      </c>
      <c r="F25" s="129">
        <v>25</v>
      </c>
      <c r="G25" s="223">
        <f t="shared" si="1"/>
        <v>19.23076923076923</v>
      </c>
      <c r="H25" s="129">
        <f t="shared" ref="H25:H33" si="15">F25</f>
        <v>25</v>
      </c>
      <c r="I25" s="130">
        <f t="shared" ref="I25:I33" si="16">G25/1.3</f>
        <v>14.792899408284022</v>
      </c>
      <c r="J25" s="128">
        <f t="shared" si="2"/>
        <v>12.955045990413264</v>
      </c>
      <c r="K25" s="129">
        <f t="shared" si="3"/>
        <v>16.666666666666668</v>
      </c>
      <c r="L25" s="129">
        <f t="shared" ref="L25:L33" si="17">K25/1.3</f>
        <v>12.820512820512821</v>
      </c>
      <c r="M25" s="129">
        <f t="shared" si="4"/>
        <v>16.666666666666668</v>
      </c>
      <c r="N25" s="131">
        <f t="shared" si="4"/>
        <v>9.8619329388560146</v>
      </c>
      <c r="O25" s="128">
        <f t="shared" ref="O25:O33" si="18">(D25*AJ25/100)/F25</f>
        <v>1642.1568</v>
      </c>
      <c r="P25" s="129">
        <f t="shared" si="5"/>
        <v>2535.0795600000001</v>
      </c>
      <c r="Q25" s="129">
        <f t="shared" si="6"/>
        <v>256.58699999999999</v>
      </c>
      <c r="R25" s="129">
        <f t="shared" si="7"/>
        <v>2168.1601500000002</v>
      </c>
      <c r="S25" s="130">
        <f t="shared" ref="S25:S33" si="19">O25+P25+Q25+R25</f>
        <v>6601.98351</v>
      </c>
      <c r="T25" s="132">
        <f t="shared" si="8"/>
        <v>2463.2351999999996</v>
      </c>
      <c r="U25" s="132">
        <f t="shared" si="9"/>
        <v>3802.6193399999997</v>
      </c>
      <c r="V25" s="132">
        <f t="shared" si="10"/>
        <v>384.88049999999998</v>
      </c>
      <c r="W25" s="132">
        <f t="shared" si="11"/>
        <v>3252.2402250000005</v>
      </c>
      <c r="X25" s="154">
        <f t="shared" ref="X25:X33" si="20">T25+U25+V25+W25</f>
        <v>9902.9752650000009</v>
      </c>
      <c r="Y25" s="128">
        <f t="shared" ref="Y25:Y33" si="21">D25/E25</f>
        <v>6601.98351</v>
      </c>
      <c r="Z25" s="223"/>
      <c r="AA25" s="223"/>
      <c r="AB25" s="223">
        <f t="shared" ref="AB25:AB33" si="22">D25/J25</f>
        <v>9902.9752650000009</v>
      </c>
      <c r="AC25" s="129">
        <f t="shared" ref="AC25:AC33" si="23">C25/E25</f>
        <v>4401.3223399999997</v>
      </c>
      <c r="AD25" s="129">
        <f t="shared" ref="AD25:AD33" si="24">AC25/$BM$9</f>
        <v>18.809069829059826</v>
      </c>
      <c r="AE25" s="131">
        <f t="shared" ref="AE25:AE33" si="25">AD25*1.5</f>
        <v>28.213604743589741</v>
      </c>
      <c r="AF25" s="131">
        <f t="shared" ref="AF25:AF33" si="26">C25/J25/$BM$9</f>
        <v>28.213604743589748</v>
      </c>
      <c r="AG25" s="129">
        <f t="shared" ref="AG25:AG33" si="27">AD25/4</f>
        <v>4.7022674572649565</v>
      </c>
      <c r="AH25" s="129">
        <f t="shared" ref="AH25:AH33" si="28">AD25/2</f>
        <v>9.4045349145299131</v>
      </c>
      <c r="AI25" s="154">
        <f t="shared" ref="AI25:AI33" si="29">AD25*B25</f>
        <v>28.213604743589741</v>
      </c>
      <c r="AJ25" s="113">
        <v>32</v>
      </c>
      <c r="AK25" s="132">
        <f t="shared" ref="AK25:AK34" si="30">100-AJ25-AL25-AM25</f>
        <v>38</v>
      </c>
      <c r="AL25" s="129">
        <v>5</v>
      </c>
      <c r="AM25" s="130">
        <v>25</v>
      </c>
      <c r="AN25" s="128">
        <f t="shared" ref="AN25:AN34" si="31">AO25+AP25+AQ25+AR25</f>
        <v>18.809069829059826</v>
      </c>
      <c r="AO25" s="129">
        <f t="shared" ref="AO25:AO34" si="32">AD25*AJ25%</f>
        <v>6.0189023452991446</v>
      </c>
      <c r="AP25" s="129">
        <f t="shared" ref="AP25:AP34" si="33">AD25*AK25%</f>
        <v>7.1474465350427341</v>
      </c>
      <c r="AQ25" s="129">
        <f t="shared" ref="AQ25:AQ34" si="34">AD25*AL25%</f>
        <v>0.9404534914529914</v>
      </c>
      <c r="AR25" s="130">
        <f t="shared" ref="AR25:AR34" si="35">AD25*AM25%</f>
        <v>4.7022674572649565</v>
      </c>
      <c r="AS25" s="132">
        <f t="shared" ref="AS25:AS33" si="36">AT25+AU25+AV25+AW25</f>
        <v>28.213604743589745</v>
      </c>
      <c r="AT25" s="129">
        <f t="shared" ref="AT25:AT35" si="37">AE25*AJ25%</f>
        <v>9.0283535179487178</v>
      </c>
      <c r="AU25" s="129">
        <f t="shared" ref="AU25:AU34" si="38">AE25*AK25%</f>
        <v>10.721169802564102</v>
      </c>
      <c r="AV25" s="129">
        <f t="shared" ref="AV25:AV34" si="39">AE25*AL25%</f>
        <v>1.4106802371794871</v>
      </c>
      <c r="AW25" s="130">
        <f t="shared" ref="AW25:AW34" si="40">AE25*AM25%</f>
        <v>7.0534011858974353</v>
      </c>
      <c r="AX25" s="132">
        <f t="shared" si="12"/>
        <v>4.7022674572649565</v>
      </c>
      <c r="AY25" s="129">
        <f t="shared" ref="AY25:AY34" si="41">AG25*AJ25%</f>
        <v>1.5047255863247861</v>
      </c>
      <c r="AZ25" s="129">
        <f t="shared" ref="AZ25:AZ34" si="42">AG25*AK25%</f>
        <v>1.7868616337606835</v>
      </c>
      <c r="BA25" s="129">
        <f t="shared" ref="BA25:BA34" si="43">AG25*AL25%</f>
        <v>0.23511337286324785</v>
      </c>
      <c r="BB25" s="129">
        <f t="shared" ref="BB25:BB34" si="44">AG25*AM25%</f>
        <v>1.1755668643162391</v>
      </c>
      <c r="BC25" s="132">
        <f t="shared" ref="BC25:BC33" si="45">BD25+BE25+BF25+BG25</f>
        <v>9.4045349145299131</v>
      </c>
      <c r="BD25" s="129">
        <f t="shared" ref="BD25:BD33" si="46">AH25*AJ25%</f>
        <v>3.0094511726495723</v>
      </c>
      <c r="BE25" s="129">
        <f t="shared" ref="BE25:BE33" si="47">AH25*AK25%</f>
        <v>3.573723267521367</v>
      </c>
      <c r="BF25" s="129">
        <f t="shared" ref="BF25:BF33" si="48">AH25*AL25%</f>
        <v>0.4702267457264957</v>
      </c>
      <c r="BG25" s="130">
        <f t="shared" ref="BG25:BG33" si="49">AH25*AM25%</f>
        <v>2.3511337286324783</v>
      </c>
      <c r="BH25" s="21"/>
    </row>
    <row r="26" spans="1:60" ht="15" hidden="1" customHeight="1" thickBot="1" x14ac:dyDescent="0.3">
      <c r="A26" s="221" t="s">
        <v>2</v>
      </c>
      <c r="B26" s="222">
        <v>1.5</v>
      </c>
      <c r="C26" s="127">
        <f t="shared" si="13"/>
        <v>85529</v>
      </c>
      <c r="D26" s="127">
        <f t="shared" si="0"/>
        <v>128293.5</v>
      </c>
      <c r="E26" s="128">
        <f t="shared" si="14"/>
        <v>20.38320423970648</v>
      </c>
      <c r="F26" s="129">
        <v>25</v>
      </c>
      <c r="G26" s="223">
        <f t="shared" si="1"/>
        <v>19.23076923076923</v>
      </c>
      <c r="H26" s="129">
        <f t="shared" si="15"/>
        <v>25</v>
      </c>
      <c r="I26" s="130">
        <f t="shared" si="16"/>
        <v>14.792899408284022</v>
      </c>
      <c r="J26" s="128">
        <f t="shared" si="2"/>
        <v>13.588802826470985</v>
      </c>
      <c r="K26" s="129">
        <f t="shared" si="3"/>
        <v>16.666666666666668</v>
      </c>
      <c r="L26" s="129">
        <f t="shared" si="17"/>
        <v>12.820512820512821</v>
      </c>
      <c r="M26" s="129">
        <f t="shared" si="4"/>
        <v>16.666666666666668</v>
      </c>
      <c r="N26" s="131">
        <f t="shared" si="4"/>
        <v>9.8619329388560146</v>
      </c>
      <c r="O26" s="128">
        <f t="shared" si="18"/>
        <v>2411.9178000000002</v>
      </c>
      <c r="P26" s="129">
        <f t="shared" si="5"/>
        <v>1200.82716</v>
      </c>
      <c r="Q26" s="129">
        <f t="shared" si="6"/>
        <v>513.17399999999998</v>
      </c>
      <c r="R26" s="129">
        <f t="shared" si="7"/>
        <v>2168.1601500000002</v>
      </c>
      <c r="S26" s="130">
        <f t="shared" si="19"/>
        <v>6294.0791100000006</v>
      </c>
      <c r="T26" s="132">
        <f t="shared" si="8"/>
        <v>3617.8766999999998</v>
      </c>
      <c r="U26" s="132">
        <f t="shared" si="9"/>
        <v>1801.24074</v>
      </c>
      <c r="V26" s="132">
        <f t="shared" si="10"/>
        <v>769.76099999999997</v>
      </c>
      <c r="W26" s="132">
        <f t="shared" si="11"/>
        <v>3252.2402250000005</v>
      </c>
      <c r="X26" s="154">
        <f t="shared" si="20"/>
        <v>9441.1186650000018</v>
      </c>
      <c r="Y26" s="128">
        <f t="shared" si="21"/>
        <v>6294.0791100000006</v>
      </c>
      <c r="Z26" s="223"/>
      <c r="AA26" s="223"/>
      <c r="AB26" s="223">
        <f t="shared" si="22"/>
        <v>9441.1186650000018</v>
      </c>
      <c r="AC26" s="129">
        <f t="shared" si="23"/>
        <v>4196.0527400000001</v>
      </c>
      <c r="AD26" s="129">
        <f t="shared" si="24"/>
        <v>17.931849316239315</v>
      </c>
      <c r="AE26" s="131">
        <f t="shared" si="25"/>
        <v>26.897773974358973</v>
      </c>
      <c r="AF26" s="131">
        <f t="shared" si="26"/>
        <v>26.89777397435898</v>
      </c>
      <c r="AG26" s="129">
        <f t="shared" si="27"/>
        <v>4.4829623290598288</v>
      </c>
      <c r="AH26" s="129">
        <f t="shared" si="28"/>
        <v>8.9659246581196577</v>
      </c>
      <c r="AI26" s="154">
        <f t="shared" si="29"/>
        <v>26.897773974358973</v>
      </c>
      <c r="AJ26" s="113">
        <v>47</v>
      </c>
      <c r="AK26" s="132">
        <f t="shared" si="30"/>
        <v>18</v>
      </c>
      <c r="AL26" s="129">
        <v>10</v>
      </c>
      <c r="AM26" s="130">
        <v>25</v>
      </c>
      <c r="AN26" s="128">
        <f t="shared" si="31"/>
        <v>17.931849316239315</v>
      </c>
      <c r="AO26" s="129">
        <f t="shared" si="32"/>
        <v>8.4279691786324769</v>
      </c>
      <c r="AP26" s="129">
        <f t="shared" si="33"/>
        <v>3.2277328769230764</v>
      </c>
      <c r="AQ26" s="129">
        <f t="shared" si="34"/>
        <v>1.7931849316239317</v>
      </c>
      <c r="AR26" s="130">
        <f t="shared" si="35"/>
        <v>4.4829623290598288</v>
      </c>
      <c r="AS26" s="132">
        <f t="shared" si="36"/>
        <v>26.897773974358973</v>
      </c>
      <c r="AT26" s="129">
        <f t="shared" si="37"/>
        <v>12.641953767948717</v>
      </c>
      <c r="AU26" s="129">
        <f t="shared" si="38"/>
        <v>4.8415993153846149</v>
      </c>
      <c r="AV26" s="129">
        <f t="shared" si="39"/>
        <v>2.6897773974358974</v>
      </c>
      <c r="AW26" s="130">
        <f t="shared" si="40"/>
        <v>6.7244434935897432</v>
      </c>
      <c r="AX26" s="111">
        <f t="shared" si="12"/>
        <v>4.4829623290598288</v>
      </c>
      <c r="AY26" s="110">
        <f t="shared" si="41"/>
        <v>2.1069922946581192</v>
      </c>
      <c r="AZ26" s="110">
        <f t="shared" si="42"/>
        <v>0.80693321923076911</v>
      </c>
      <c r="BA26" s="110">
        <f t="shared" si="43"/>
        <v>0.44829623290598292</v>
      </c>
      <c r="BB26" s="110">
        <f t="shared" si="44"/>
        <v>1.1207405822649572</v>
      </c>
      <c r="BC26" s="111">
        <f t="shared" si="45"/>
        <v>8.9659246581196577</v>
      </c>
      <c r="BD26" s="110">
        <f t="shared" si="46"/>
        <v>4.2139845893162384</v>
      </c>
      <c r="BE26" s="110">
        <f t="shared" si="47"/>
        <v>1.6138664384615382</v>
      </c>
      <c r="BF26" s="110">
        <f t="shared" si="48"/>
        <v>0.89659246581196583</v>
      </c>
      <c r="BG26" s="110">
        <f t="shared" si="49"/>
        <v>2.2414811645299144</v>
      </c>
      <c r="BH26" s="21"/>
    </row>
    <row r="27" spans="1:60" ht="15" hidden="1" customHeight="1" thickBot="1" x14ac:dyDescent="0.3">
      <c r="A27" s="221" t="s">
        <v>3</v>
      </c>
      <c r="B27" s="222">
        <v>1.5</v>
      </c>
      <c r="C27" s="127">
        <f t="shared" si="13"/>
        <v>85529</v>
      </c>
      <c r="D27" s="127">
        <f>B27*C27</f>
        <v>128293.5</v>
      </c>
      <c r="E27" s="128">
        <f t="shared" si="14"/>
        <v>23.594180102241449</v>
      </c>
      <c r="F27" s="129">
        <v>30</v>
      </c>
      <c r="G27" s="223">
        <f t="shared" si="1"/>
        <v>23.076923076923077</v>
      </c>
      <c r="H27" s="129">
        <f t="shared" si="15"/>
        <v>30</v>
      </c>
      <c r="I27" s="130">
        <f t="shared" si="16"/>
        <v>17.751479289940828</v>
      </c>
      <c r="J27" s="128">
        <f t="shared" si="2"/>
        <v>15.729453401494295</v>
      </c>
      <c r="K27" s="129">
        <f t="shared" si="3"/>
        <v>20</v>
      </c>
      <c r="L27" s="129">
        <f t="shared" si="17"/>
        <v>15.384615384615383</v>
      </c>
      <c r="M27" s="129">
        <f t="shared" si="4"/>
        <v>20</v>
      </c>
      <c r="N27" s="131">
        <f t="shared" si="4"/>
        <v>11.834319526627219</v>
      </c>
      <c r="O27" s="128">
        <f t="shared" si="18"/>
        <v>940.81899999999996</v>
      </c>
      <c r="P27" s="129">
        <f t="shared" si="5"/>
        <v>1834.5970500000001</v>
      </c>
      <c r="Q27" s="129">
        <f t="shared" si="6"/>
        <v>855.29000000000008</v>
      </c>
      <c r="R27" s="129">
        <f t="shared" si="7"/>
        <v>1806.800125</v>
      </c>
      <c r="S27" s="130">
        <f t="shared" si="19"/>
        <v>5437.5061749999995</v>
      </c>
      <c r="T27" s="132">
        <f t="shared" si="8"/>
        <v>1411.2284999999999</v>
      </c>
      <c r="U27" s="132">
        <f t="shared" si="9"/>
        <v>2751.8955750000005</v>
      </c>
      <c r="V27" s="132">
        <f t="shared" si="10"/>
        <v>1282.9349999999999</v>
      </c>
      <c r="W27" s="132">
        <f t="shared" si="11"/>
        <v>2710.2001875000001</v>
      </c>
      <c r="X27" s="154">
        <f t="shared" si="20"/>
        <v>8156.2592625000016</v>
      </c>
      <c r="Y27" s="128">
        <f t="shared" si="21"/>
        <v>5437.5061749999995</v>
      </c>
      <c r="Z27" s="223"/>
      <c r="AA27" s="223"/>
      <c r="AB27" s="223">
        <f t="shared" si="22"/>
        <v>8156.2592625000016</v>
      </c>
      <c r="AC27" s="129">
        <f t="shared" si="23"/>
        <v>3625.0041166666665</v>
      </c>
      <c r="AD27" s="129">
        <f t="shared" si="24"/>
        <v>15.491470584045583</v>
      </c>
      <c r="AE27" s="131">
        <f t="shared" si="25"/>
        <v>23.237205876068373</v>
      </c>
      <c r="AF27" s="131">
        <f t="shared" si="26"/>
        <v>23.237205876068384</v>
      </c>
      <c r="AG27" s="129">
        <f t="shared" si="27"/>
        <v>3.8728676460113958</v>
      </c>
      <c r="AH27" s="129">
        <f t="shared" si="28"/>
        <v>7.7457352920227915</v>
      </c>
      <c r="AI27" s="154">
        <f t="shared" si="29"/>
        <v>23.237205876068373</v>
      </c>
      <c r="AJ27" s="113">
        <v>22</v>
      </c>
      <c r="AK27" s="132">
        <f t="shared" si="30"/>
        <v>33</v>
      </c>
      <c r="AL27" s="129">
        <v>20</v>
      </c>
      <c r="AM27" s="130">
        <v>25</v>
      </c>
      <c r="AN27" s="128">
        <f t="shared" si="31"/>
        <v>15.491470584045583</v>
      </c>
      <c r="AO27" s="129">
        <f t="shared" si="32"/>
        <v>3.4081235284900284</v>
      </c>
      <c r="AP27" s="129">
        <f t="shared" si="33"/>
        <v>5.1121852927350426</v>
      </c>
      <c r="AQ27" s="129">
        <f t="shared" si="34"/>
        <v>3.0982941168091167</v>
      </c>
      <c r="AR27" s="130">
        <f t="shared" si="35"/>
        <v>3.8728676460113958</v>
      </c>
      <c r="AS27" s="132">
        <f t="shared" si="36"/>
        <v>23.237205876068373</v>
      </c>
      <c r="AT27" s="129">
        <f t="shared" si="37"/>
        <v>5.1121852927350417</v>
      </c>
      <c r="AU27" s="129">
        <f t="shared" si="38"/>
        <v>7.6682779391025635</v>
      </c>
      <c r="AV27" s="129">
        <f t="shared" si="39"/>
        <v>4.6474411752136744</v>
      </c>
      <c r="AW27" s="130">
        <f t="shared" si="40"/>
        <v>5.8093014690170932</v>
      </c>
      <c r="AX27" s="119">
        <f t="shared" si="12"/>
        <v>3.8728676460113958</v>
      </c>
      <c r="AY27" s="115">
        <f t="shared" si="41"/>
        <v>0.8520308821225071</v>
      </c>
      <c r="AZ27" s="115">
        <f t="shared" si="42"/>
        <v>1.2780463231837607</v>
      </c>
      <c r="BA27" s="115">
        <f t="shared" si="43"/>
        <v>0.77457352920227918</v>
      </c>
      <c r="BB27" s="115">
        <f t="shared" si="44"/>
        <v>0.96821691150284894</v>
      </c>
      <c r="BC27" s="119">
        <f t="shared" si="45"/>
        <v>7.7457352920227915</v>
      </c>
      <c r="BD27" s="115">
        <f t="shared" si="46"/>
        <v>1.7040617642450142</v>
      </c>
      <c r="BE27" s="115">
        <f t="shared" si="47"/>
        <v>2.5560926463675213</v>
      </c>
      <c r="BF27" s="115">
        <f t="shared" si="48"/>
        <v>1.5491470584045584</v>
      </c>
      <c r="BG27" s="115">
        <f t="shared" si="49"/>
        <v>1.9364338230056979</v>
      </c>
      <c r="BH27" s="21"/>
    </row>
    <row r="28" spans="1:60" ht="15" hidden="1" customHeight="1" x14ac:dyDescent="0.25">
      <c r="A28" s="217" t="s">
        <v>4</v>
      </c>
      <c r="B28" s="218">
        <v>1.5</v>
      </c>
      <c r="C28" s="219">
        <f t="shared" si="13"/>
        <v>85529</v>
      </c>
      <c r="D28" s="219">
        <f t="shared" si="0"/>
        <v>128293.5</v>
      </c>
      <c r="E28" s="166">
        <f t="shared" si="14"/>
        <v>22.94455066921606</v>
      </c>
      <c r="F28" s="110">
        <v>30</v>
      </c>
      <c r="G28" s="183">
        <f t="shared" si="1"/>
        <v>23.076923076923077</v>
      </c>
      <c r="H28" s="110">
        <f t="shared" si="15"/>
        <v>30</v>
      </c>
      <c r="I28" s="167">
        <f t="shared" si="16"/>
        <v>17.751479289940828</v>
      </c>
      <c r="J28" s="166">
        <f t="shared" si="2"/>
        <v>15.296367112810705</v>
      </c>
      <c r="K28" s="110">
        <f t="shared" si="3"/>
        <v>20</v>
      </c>
      <c r="L28" s="110">
        <f t="shared" si="17"/>
        <v>15.384615384615383</v>
      </c>
      <c r="M28" s="110">
        <f t="shared" si="4"/>
        <v>20</v>
      </c>
      <c r="N28" s="170">
        <f t="shared" si="4"/>
        <v>11.834319526627219</v>
      </c>
      <c r="O28" s="166">
        <f t="shared" si="18"/>
        <v>1069.1125</v>
      </c>
      <c r="P28" s="110">
        <f t="shared" si="5"/>
        <v>2501.72325</v>
      </c>
      <c r="Q28" s="110">
        <f t="shared" si="6"/>
        <v>213.82250000000002</v>
      </c>
      <c r="R28" s="110">
        <f t="shared" si="7"/>
        <v>1806.800125</v>
      </c>
      <c r="S28" s="167">
        <f t="shared" si="19"/>
        <v>5591.4583750000002</v>
      </c>
      <c r="T28" s="111">
        <f t="shared" si="8"/>
        <v>1603.66875</v>
      </c>
      <c r="U28" s="111">
        <f t="shared" si="9"/>
        <v>3752.584875</v>
      </c>
      <c r="V28" s="111">
        <f t="shared" si="10"/>
        <v>320.73374999999999</v>
      </c>
      <c r="W28" s="111">
        <f t="shared" si="11"/>
        <v>2710.2001875000001</v>
      </c>
      <c r="X28" s="220">
        <f t="shared" si="20"/>
        <v>8387.1875625000011</v>
      </c>
      <c r="Y28" s="166">
        <f t="shared" si="21"/>
        <v>5591.4583750000002</v>
      </c>
      <c r="Z28" s="183"/>
      <c r="AA28" s="183"/>
      <c r="AB28" s="183">
        <f t="shared" si="22"/>
        <v>8387.1875625000011</v>
      </c>
      <c r="AC28" s="110">
        <f t="shared" si="23"/>
        <v>3727.6389166666668</v>
      </c>
      <c r="AD28" s="110">
        <f t="shared" si="24"/>
        <v>15.93008084045584</v>
      </c>
      <c r="AE28" s="170">
        <f t="shared" si="25"/>
        <v>23.895121260683759</v>
      </c>
      <c r="AF28" s="170">
        <f t="shared" si="26"/>
        <v>23.895121260683766</v>
      </c>
      <c r="AG28" s="110">
        <f t="shared" si="27"/>
        <v>3.9825202101139601</v>
      </c>
      <c r="AH28" s="110">
        <f t="shared" si="28"/>
        <v>7.9650404202279201</v>
      </c>
      <c r="AI28" s="220">
        <f t="shared" si="29"/>
        <v>23.895121260683759</v>
      </c>
      <c r="AJ28" s="113">
        <v>25</v>
      </c>
      <c r="AK28" s="111">
        <f t="shared" si="30"/>
        <v>45</v>
      </c>
      <c r="AL28" s="110">
        <v>5</v>
      </c>
      <c r="AM28" s="167">
        <v>25</v>
      </c>
      <c r="AN28" s="166">
        <f t="shared" si="31"/>
        <v>15.93008084045584</v>
      </c>
      <c r="AO28" s="110">
        <f t="shared" si="32"/>
        <v>3.9825202101139601</v>
      </c>
      <c r="AP28" s="110">
        <f t="shared" si="33"/>
        <v>7.1685363782051281</v>
      </c>
      <c r="AQ28" s="110">
        <f t="shared" si="34"/>
        <v>0.79650404202279201</v>
      </c>
      <c r="AR28" s="167">
        <f t="shared" si="35"/>
        <v>3.9825202101139601</v>
      </c>
      <c r="AS28" s="111">
        <f t="shared" si="36"/>
        <v>23.895121260683759</v>
      </c>
      <c r="AT28" s="110">
        <f t="shared" si="37"/>
        <v>5.9737803151709397</v>
      </c>
      <c r="AU28" s="110">
        <f t="shared" si="38"/>
        <v>10.752804567307692</v>
      </c>
      <c r="AV28" s="110">
        <f t="shared" si="39"/>
        <v>1.194756063034188</v>
      </c>
      <c r="AW28" s="167">
        <f t="shared" si="40"/>
        <v>5.9737803151709397</v>
      </c>
      <c r="AX28" s="119">
        <f t="shared" si="12"/>
        <v>3.9825202101139601</v>
      </c>
      <c r="AY28" s="115">
        <f t="shared" si="41"/>
        <v>0.99563005252849002</v>
      </c>
      <c r="AZ28" s="115">
        <f t="shared" si="42"/>
        <v>1.792134094551282</v>
      </c>
      <c r="BA28" s="115">
        <f t="shared" si="43"/>
        <v>0.199126010505698</v>
      </c>
      <c r="BB28" s="115">
        <f t="shared" si="44"/>
        <v>0.99563005252849002</v>
      </c>
      <c r="BC28" s="119">
        <f t="shared" si="45"/>
        <v>7.9650404202279201</v>
      </c>
      <c r="BD28" s="115">
        <f t="shared" si="46"/>
        <v>1.99126010505698</v>
      </c>
      <c r="BE28" s="115">
        <f t="shared" si="47"/>
        <v>3.5842681891025641</v>
      </c>
      <c r="BF28" s="115">
        <f t="shared" si="48"/>
        <v>0.39825202101139601</v>
      </c>
      <c r="BG28" s="115">
        <f t="shared" si="49"/>
        <v>1.99126010505698</v>
      </c>
      <c r="BH28" s="21"/>
    </row>
    <row r="29" spans="1:60" ht="15" hidden="1" customHeight="1" x14ac:dyDescent="0.25">
      <c r="A29" s="3" t="s">
        <v>5</v>
      </c>
      <c r="B29" s="161">
        <v>4.25</v>
      </c>
      <c r="C29" s="113">
        <f t="shared" si="13"/>
        <v>85529</v>
      </c>
      <c r="D29" s="113">
        <f t="shared" si="0"/>
        <v>363498.25</v>
      </c>
      <c r="E29" s="114">
        <f t="shared" si="14"/>
        <v>19.896538002387587</v>
      </c>
      <c r="F29" s="115">
        <v>25</v>
      </c>
      <c r="G29" s="117">
        <f t="shared" si="1"/>
        <v>19.23076923076923</v>
      </c>
      <c r="H29" s="115">
        <f t="shared" si="15"/>
        <v>25</v>
      </c>
      <c r="I29" s="116">
        <f t="shared" si="16"/>
        <v>14.792899408284022</v>
      </c>
      <c r="J29" s="114">
        <f t="shared" si="2"/>
        <v>13.26435866825839</v>
      </c>
      <c r="K29" s="115">
        <f t="shared" si="3"/>
        <v>16.666666666666668</v>
      </c>
      <c r="L29" s="115">
        <f t="shared" si="17"/>
        <v>12.820512820512821</v>
      </c>
      <c r="M29" s="115">
        <f t="shared" si="4"/>
        <v>16.666666666666668</v>
      </c>
      <c r="N29" s="118">
        <f t="shared" si="4"/>
        <v>9.8619329388560146</v>
      </c>
      <c r="O29" s="114">
        <f t="shared" si="18"/>
        <v>6106.7706000000007</v>
      </c>
      <c r="P29" s="115">
        <f t="shared" si="5"/>
        <v>5292.5345200000002</v>
      </c>
      <c r="Q29" s="115">
        <f t="shared" si="6"/>
        <v>726.99649999999997</v>
      </c>
      <c r="R29" s="115">
        <f t="shared" si="7"/>
        <v>6143.120425000001</v>
      </c>
      <c r="S29" s="116">
        <f t="shared" si="19"/>
        <v>18269.422044999999</v>
      </c>
      <c r="T29" s="119">
        <f t="shared" si="8"/>
        <v>9160.1558999999997</v>
      </c>
      <c r="U29" s="119">
        <f t="shared" si="9"/>
        <v>7938.8017799999989</v>
      </c>
      <c r="V29" s="119">
        <f t="shared" si="10"/>
        <v>1090.4947499999998</v>
      </c>
      <c r="W29" s="119">
        <f t="shared" si="11"/>
        <v>9214.6806375000015</v>
      </c>
      <c r="X29" s="153">
        <f t="shared" si="20"/>
        <v>27404.133067499999</v>
      </c>
      <c r="Y29" s="114">
        <f t="shared" si="21"/>
        <v>18269.422044999999</v>
      </c>
      <c r="Z29" s="117"/>
      <c r="AA29" s="117"/>
      <c r="AB29" s="117">
        <f t="shared" si="22"/>
        <v>27404.133067499999</v>
      </c>
      <c r="AC29" s="115">
        <f t="shared" si="23"/>
        <v>4298.6875399999999</v>
      </c>
      <c r="AD29" s="115">
        <f t="shared" si="24"/>
        <v>18.370459572649573</v>
      </c>
      <c r="AE29" s="118">
        <f t="shared" si="25"/>
        <v>27.555689358974359</v>
      </c>
      <c r="AF29" s="118">
        <f t="shared" si="26"/>
        <v>27.555689358974355</v>
      </c>
      <c r="AG29" s="115">
        <f t="shared" si="27"/>
        <v>4.5926148931623931</v>
      </c>
      <c r="AH29" s="115">
        <f t="shared" si="28"/>
        <v>9.1852297863247863</v>
      </c>
      <c r="AI29" s="220">
        <f t="shared" si="29"/>
        <v>78.074453183760681</v>
      </c>
      <c r="AJ29" s="113">
        <v>42</v>
      </c>
      <c r="AK29" s="119">
        <f t="shared" si="30"/>
        <v>28</v>
      </c>
      <c r="AL29" s="115">
        <v>5</v>
      </c>
      <c r="AM29" s="116">
        <v>25</v>
      </c>
      <c r="AN29" s="114">
        <f t="shared" si="31"/>
        <v>18.370459572649573</v>
      </c>
      <c r="AO29" s="115">
        <f t="shared" si="32"/>
        <v>7.71559302051282</v>
      </c>
      <c r="AP29" s="115">
        <f t="shared" si="33"/>
        <v>5.1437286803418809</v>
      </c>
      <c r="AQ29" s="115">
        <f t="shared" si="34"/>
        <v>0.91852297863247867</v>
      </c>
      <c r="AR29" s="116">
        <f t="shared" si="35"/>
        <v>4.5926148931623931</v>
      </c>
      <c r="AS29" s="119">
        <f t="shared" si="36"/>
        <v>27.555689358974359</v>
      </c>
      <c r="AT29" s="115">
        <f t="shared" si="37"/>
        <v>11.57338953076923</v>
      </c>
      <c r="AU29" s="115">
        <f t="shared" si="38"/>
        <v>7.7155930205128209</v>
      </c>
      <c r="AV29" s="115">
        <f t="shared" si="39"/>
        <v>1.3777844679487181</v>
      </c>
      <c r="AW29" s="116">
        <f t="shared" si="40"/>
        <v>6.8889223397435897</v>
      </c>
      <c r="AX29" s="119">
        <f t="shared" si="12"/>
        <v>4.5926148931623931</v>
      </c>
      <c r="AY29" s="115">
        <f t="shared" si="41"/>
        <v>1.928898255128205</v>
      </c>
      <c r="AZ29" s="115">
        <f t="shared" si="42"/>
        <v>1.2859321700854702</v>
      </c>
      <c r="BA29" s="115">
        <f t="shared" si="43"/>
        <v>0.22963074465811967</v>
      </c>
      <c r="BB29" s="115">
        <f t="shared" si="44"/>
        <v>1.1481537232905983</v>
      </c>
      <c r="BC29" s="119">
        <f t="shared" si="45"/>
        <v>9.1852297863247863</v>
      </c>
      <c r="BD29" s="115">
        <f t="shared" si="46"/>
        <v>3.85779651025641</v>
      </c>
      <c r="BE29" s="115">
        <f t="shared" si="47"/>
        <v>2.5718643401709405</v>
      </c>
      <c r="BF29" s="115">
        <f t="shared" si="48"/>
        <v>0.45926148931623934</v>
      </c>
      <c r="BG29" s="115">
        <f t="shared" si="49"/>
        <v>2.2963074465811966</v>
      </c>
      <c r="BH29" s="21"/>
    </row>
    <row r="30" spans="1:60" ht="15" hidden="1" customHeight="1" thickBot="1" x14ac:dyDescent="0.3">
      <c r="A30" s="226" t="s">
        <v>6</v>
      </c>
      <c r="B30" s="227">
        <v>1</v>
      </c>
      <c r="C30" s="120">
        <f t="shared" si="13"/>
        <v>85529</v>
      </c>
      <c r="D30" s="120">
        <f t="shared" si="0"/>
        <v>85529</v>
      </c>
      <c r="E30" s="121">
        <f t="shared" si="14"/>
        <v>20.987174504469493</v>
      </c>
      <c r="F30" s="122">
        <v>27</v>
      </c>
      <c r="G30" s="228">
        <f t="shared" si="1"/>
        <v>20.76923076923077</v>
      </c>
      <c r="H30" s="122">
        <f t="shared" si="15"/>
        <v>27</v>
      </c>
      <c r="I30" s="123">
        <f t="shared" si="16"/>
        <v>15.976331360946746</v>
      </c>
      <c r="J30" s="121">
        <f t="shared" si="2"/>
        <v>13.991449669646329</v>
      </c>
      <c r="K30" s="122">
        <f t="shared" si="3"/>
        <v>18</v>
      </c>
      <c r="L30" s="122">
        <f t="shared" si="17"/>
        <v>13.846153846153845</v>
      </c>
      <c r="M30" s="122">
        <f t="shared" si="4"/>
        <v>18</v>
      </c>
      <c r="N30" s="124">
        <f t="shared" si="4"/>
        <v>10.650887573964498</v>
      </c>
      <c r="O30" s="121">
        <f t="shared" si="18"/>
        <v>1013.6770370370369</v>
      </c>
      <c r="P30" s="122">
        <f t="shared" si="5"/>
        <v>1564.863925925926</v>
      </c>
      <c r="Q30" s="122">
        <f t="shared" si="6"/>
        <v>158.38703703703703</v>
      </c>
      <c r="R30" s="122">
        <f t="shared" si="7"/>
        <v>1338.3704629629628</v>
      </c>
      <c r="S30" s="123">
        <f t="shared" si="19"/>
        <v>4075.2984629629627</v>
      </c>
      <c r="T30" s="126">
        <f t="shared" si="8"/>
        <v>1520.5155555555555</v>
      </c>
      <c r="U30" s="126">
        <f t="shared" si="9"/>
        <v>2347.2958888888893</v>
      </c>
      <c r="V30" s="126">
        <f t="shared" si="10"/>
        <v>237.58055555555555</v>
      </c>
      <c r="W30" s="126">
        <f t="shared" si="11"/>
        <v>2007.5556944444443</v>
      </c>
      <c r="X30" s="192">
        <f t="shared" si="20"/>
        <v>6112.9476944444441</v>
      </c>
      <c r="Y30" s="121">
        <f t="shared" si="21"/>
        <v>4075.2984629629623</v>
      </c>
      <c r="Z30" s="228"/>
      <c r="AA30" s="228"/>
      <c r="AB30" s="228">
        <f t="shared" si="22"/>
        <v>6112.9476944444441</v>
      </c>
      <c r="AC30" s="122">
        <f t="shared" si="23"/>
        <v>4075.2984629629623</v>
      </c>
      <c r="AD30" s="122">
        <f t="shared" si="24"/>
        <v>17.415805397277616</v>
      </c>
      <c r="AE30" s="124">
        <f t="shared" si="25"/>
        <v>26.123708095916424</v>
      </c>
      <c r="AF30" s="124">
        <f t="shared" si="26"/>
        <v>26.123708095916427</v>
      </c>
      <c r="AG30" s="122">
        <f t="shared" si="27"/>
        <v>4.353951349319404</v>
      </c>
      <c r="AH30" s="122">
        <f t="shared" si="28"/>
        <v>8.7079026986388079</v>
      </c>
      <c r="AI30" s="187">
        <f t="shared" si="29"/>
        <v>17.415805397277616</v>
      </c>
      <c r="AJ30" s="113">
        <v>32</v>
      </c>
      <c r="AK30" s="126">
        <f t="shared" si="30"/>
        <v>38</v>
      </c>
      <c r="AL30" s="122">
        <v>5</v>
      </c>
      <c r="AM30" s="123">
        <v>25</v>
      </c>
      <c r="AN30" s="121">
        <f t="shared" si="31"/>
        <v>17.415805397277616</v>
      </c>
      <c r="AO30" s="122">
        <f t="shared" si="32"/>
        <v>5.5730577271288375</v>
      </c>
      <c r="AP30" s="122">
        <f t="shared" si="33"/>
        <v>6.6180060509654943</v>
      </c>
      <c r="AQ30" s="122">
        <f t="shared" si="34"/>
        <v>0.87079026986388086</v>
      </c>
      <c r="AR30" s="123">
        <f t="shared" si="35"/>
        <v>4.353951349319404</v>
      </c>
      <c r="AS30" s="126">
        <f t="shared" si="36"/>
        <v>26.123708095916427</v>
      </c>
      <c r="AT30" s="122">
        <f t="shared" si="37"/>
        <v>8.3595865906932563</v>
      </c>
      <c r="AU30" s="122">
        <f t="shared" si="38"/>
        <v>9.9270090764482415</v>
      </c>
      <c r="AV30" s="122">
        <f t="shared" si="39"/>
        <v>1.3061854047958212</v>
      </c>
      <c r="AW30" s="123">
        <f t="shared" si="40"/>
        <v>6.530927023979106</v>
      </c>
      <c r="AX30" s="119">
        <f t="shared" si="12"/>
        <v>4.353951349319404</v>
      </c>
      <c r="AY30" s="115">
        <f t="shared" si="41"/>
        <v>1.3932644317822094</v>
      </c>
      <c r="AZ30" s="115">
        <f t="shared" si="42"/>
        <v>1.6545015127413736</v>
      </c>
      <c r="BA30" s="115">
        <f t="shared" si="43"/>
        <v>0.21769756746597022</v>
      </c>
      <c r="BB30" s="115">
        <f t="shared" si="44"/>
        <v>1.088487837329851</v>
      </c>
      <c r="BC30" s="119">
        <f t="shared" si="45"/>
        <v>8.7079026986388079</v>
      </c>
      <c r="BD30" s="115">
        <f t="shared" si="46"/>
        <v>2.7865288635644188</v>
      </c>
      <c r="BE30" s="115">
        <f t="shared" si="47"/>
        <v>3.3090030254827472</v>
      </c>
      <c r="BF30" s="115">
        <f t="shared" si="48"/>
        <v>0.43539513493194043</v>
      </c>
      <c r="BG30" s="115">
        <f t="shared" si="49"/>
        <v>2.176975674659702</v>
      </c>
      <c r="BH30" s="21"/>
    </row>
    <row r="31" spans="1:60" ht="15" hidden="1" customHeight="1" thickBot="1" x14ac:dyDescent="0.3">
      <c r="A31" s="221" t="s">
        <v>7</v>
      </c>
      <c r="B31" s="222">
        <v>1</v>
      </c>
      <c r="C31" s="127">
        <f t="shared" si="13"/>
        <v>85529</v>
      </c>
      <c r="D31" s="127">
        <f t="shared" si="0"/>
        <v>85529</v>
      </c>
      <c r="E31" s="128">
        <f t="shared" si="14"/>
        <v>15.615384615384615</v>
      </c>
      <c r="F31" s="129">
        <v>29</v>
      </c>
      <c r="G31" s="223">
        <v>14</v>
      </c>
      <c r="H31" s="129">
        <f t="shared" si="15"/>
        <v>29</v>
      </c>
      <c r="I31" s="130">
        <f t="shared" si="16"/>
        <v>10.769230769230768</v>
      </c>
      <c r="J31" s="128">
        <f t="shared" si="2"/>
        <v>11.111111111111111</v>
      </c>
      <c r="K31" s="129">
        <v>20</v>
      </c>
      <c r="L31" s="129">
        <v>10</v>
      </c>
      <c r="M31" s="129">
        <f t="shared" si="4"/>
        <v>19.333333333333332</v>
      </c>
      <c r="N31" s="131">
        <f t="shared" si="4"/>
        <v>7.1794871794871788</v>
      </c>
      <c r="O31" s="128">
        <f t="shared" si="18"/>
        <v>589.85517241379307</v>
      </c>
      <c r="P31" s="129">
        <f t="shared" si="5"/>
        <v>4887.3714285714286</v>
      </c>
      <c r="Q31" s="129">
        <f t="shared" si="6"/>
        <v>0</v>
      </c>
      <c r="R31" s="129">
        <f t="shared" si="7"/>
        <v>0</v>
      </c>
      <c r="S31" s="130">
        <f t="shared" si="19"/>
        <v>5477.2266009852219</v>
      </c>
      <c r="T31" s="132">
        <f t="shared" si="8"/>
        <v>855.29</v>
      </c>
      <c r="U31" s="132">
        <f t="shared" si="9"/>
        <v>6842.32</v>
      </c>
      <c r="V31" s="132">
        <v>0</v>
      </c>
      <c r="W31" s="132">
        <v>0</v>
      </c>
      <c r="X31" s="154">
        <f t="shared" si="20"/>
        <v>7697.61</v>
      </c>
      <c r="Y31" s="128">
        <f t="shared" si="21"/>
        <v>5477.2266009852219</v>
      </c>
      <c r="Z31" s="223"/>
      <c r="AA31" s="223"/>
      <c r="AB31" s="223">
        <f t="shared" si="22"/>
        <v>7697.6100000000006</v>
      </c>
      <c r="AC31" s="129">
        <f t="shared" si="23"/>
        <v>5477.2266009852219</v>
      </c>
      <c r="AD31" s="129">
        <f t="shared" si="24"/>
        <v>23.406951286261631</v>
      </c>
      <c r="AE31" s="131">
        <f t="shared" si="25"/>
        <v>35.110426929392446</v>
      </c>
      <c r="AF31" s="131">
        <f t="shared" si="26"/>
        <v>32.895769230769233</v>
      </c>
      <c r="AG31" s="129">
        <f t="shared" si="27"/>
        <v>5.8517378215654077</v>
      </c>
      <c r="AH31" s="129">
        <f t="shared" si="28"/>
        <v>11.703475643130815</v>
      </c>
      <c r="AI31" s="154">
        <f t="shared" si="29"/>
        <v>23.406951286261631</v>
      </c>
      <c r="AJ31" s="113">
        <v>20</v>
      </c>
      <c r="AK31" s="132">
        <f t="shared" si="30"/>
        <v>80</v>
      </c>
      <c r="AL31" s="129">
        <v>0</v>
      </c>
      <c r="AM31" s="130">
        <v>0</v>
      </c>
      <c r="AN31" s="128">
        <f t="shared" si="31"/>
        <v>23.406951286261631</v>
      </c>
      <c r="AO31" s="129">
        <f t="shared" si="32"/>
        <v>4.6813902572523265</v>
      </c>
      <c r="AP31" s="129">
        <f t="shared" si="33"/>
        <v>18.725561029009306</v>
      </c>
      <c r="AQ31" s="129">
        <f t="shared" si="34"/>
        <v>0</v>
      </c>
      <c r="AR31" s="130">
        <f t="shared" si="35"/>
        <v>0</v>
      </c>
      <c r="AS31" s="132">
        <f t="shared" si="36"/>
        <v>35.110426929392446</v>
      </c>
      <c r="AT31" s="129">
        <f t="shared" si="37"/>
        <v>7.0220853858784897</v>
      </c>
      <c r="AU31" s="129">
        <f t="shared" si="38"/>
        <v>28.088341543513959</v>
      </c>
      <c r="AV31" s="129">
        <f t="shared" si="39"/>
        <v>0</v>
      </c>
      <c r="AW31" s="130">
        <f t="shared" si="40"/>
        <v>0</v>
      </c>
      <c r="AX31" s="119">
        <f t="shared" si="12"/>
        <v>5.8517378215654077</v>
      </c>
      <c r="AY31" s="115">
        <f t="shared" si="41"/>
        <v>1.1703475643130816</v>
      </c>
      <c r="AZ31" s="115">
        <f t="shared" si="42"/>
        <v>4.6813902572523265</v>
      </c>
      <c r="BA31" s="115">
        <f t="shared" si="43"/>
        <v>0</v>
      </c>
      <c r="BB31" s="115">
        <f t="shared" si="44"/>
        <v>0</v>
      </c>
      <c r="BC31" s="119">
        <f t="shared" si="45"/>
        <v>11.703475643130815</v>
      </c>
      <c r="BD31" s="115">
        <f t="shared" si="46"/>
        <v>2.3406951286261632</v>
      </c>
      <c r="BE31" s="115">
        <f t="shared" si="47"/>
        <v>9.362780514504653</v>
      </c>
      <c r="BF31" s="115">
        <f t="shared" si="48"/>
        <v>0</v>
      </c>
      <c r="BG31" s="115">
        <f t="shared" si="49"/>
        <v>0</v>
      </c>
      <c r="BH31" s="21"/>
    </row>
    <row r="32" spans="1:60" s="146" customFormat="1" ht="15" hidden="1" customHeight="1" thickBot="1" x14ac:dyDescent="0.3">
      <c r="A32" s="229" t="s">
        <v>11</v>
      </c>
      <c r="B32" s="230">
        <v>0.5</v>
      </c>
      <c r="C32" s="231">
        <f t="shared" si="13"/>
        <v>85529</v>
      </c>
      <c r="D32" s="231">
        <f t="shared" si="0"/>
        <v>42764.5</v>
      </c>
      <c r="E32" s="232">
        <f t="shared" si="14"/>
        <v>22.226277372262771</v>
      </c>
      <c r="F32" s="233">
        <v>29</v>
      </c>
      <c r="G32" s="234">
        <v>21</v>
      </c>
      <c r="H32" s="233">
        <f t="shared" si="15"/>
        <v>29</v>
      </c>
      <c r="I32" s="209">
        <f t="shared" si="16"/>
        <v>16.153846153846153</v>
      </c>
      <c r="J32" s="232">
        <f t="shared" si="2"/>
        <v>16.129032258064516</v>
      </c>
      <c r="K32" s="233">
        <v>20</v>
      </c>
      <c r="L32" s="233">
        <f t="shared" si="17"/>
        <v>15.384615384615383</v>
      </c>
      <c r="M32" s="233">
        <f t="shared" si="4"/>
        <v>19.333333333333332</v>
      </c>
      <c r="N32" s="235">
        <f t="shared" si="4"/>
        <v>10.769230769230768</v>
      </c>
      <c r="O32" s="232">
        <f t="shared" si="18"/>
        <v>294.92758620689654</v>
      </c>
      <c r="P32" s="233">
        <f t="shared" si="5"/>
        <v>1629.1238095238095</v>
      </c>
      <c r="Q32" s="233">
        <f t="shared" si="6"/>
        <v>0</v>
      </c>
      <c r="R32" s="233">
        <f t="shared" si="7"/>
        <v>0</v>
      </c>
      <c r="S32" s="236">
        <f t="shared" si="19"/>
        <v>1924.0513957307062</v>
      </c>
      <c r="T32" s="237">
        <f t="shared" si="8"/>
        <v>427.64499999999998</v>
      </c>
      <c r="U32" s="237">
        <f t="shared" si="9"/>
        <v>2223.7539999999999</v>
      </c>
      <c r="V32" s="237">
        <v>0</v>
      </c>
      <c r="W32" s="237">
        <v>0</v>
      </c>
      <c r="X32" s="238">
        <f t="shared" si="20"/>
        <v>2651.3989999999999</v>
      </c>
      <c r="Y32" s="232">
        <f t="shared" si="21"/>
        <v>1924.0513957307062</v>
      </c>
      <c r="Z32" s="234"/>
      <c r="AA32" s="234"/>
      <c r="AB32" s="234">
        <f t="shared" si="22"/>
        <v>2651.3989999999999</v>
      </c>
      <c r="AC32" s="233">
        <f t="shared" si="23"/>
        <v>3848.1027914614124</v>
      </c>
      <c r="AD32" s="233">
        <f t="shared" si="24"/>
        <v>16.444883724194071</v>
      </c>
      <c r="AE32" s="235">
        <f t="shared" si="25"/>
        <v>24.667325586291106</v>
      </c>
      <c r="AF32" s="235">
        <f t="shared" si="26"/>
        <v>22.661529914529915</v>
      </c>
      <c r="AG32" s="233">
        <f t="shared" si="27"/>
        <v>4.1112209310485177</v>
      </c>
      <c r="AH32" s="233">
        <f t="shared" si="28"/>
        <v>8.2224418620970354</v>
      </c>
      <c r="AI32" s="238">
        <f t="shared" si="29"/>
        <v>8.2224418620970354</v>
      </c>
      <c r="AJ32" s="239">
        <v>20</v>
      </c>
      <c r="AK32" s="237">
        <f t="shared" si="30"/>
        <v>80</v>
      </c>
      <c r="AL32" s="233">
        <v>0</v>
      </c>
      <c r="AM32" s="236">
        <v>0</v>
      </c>
      <c r="AN32" s="232">
        <f t="shared" si="31"/>
        <v>16.444883724194071</v>
      </c>
      <c r="AO32" s="233">
        <f t="shared" si="32"/>
        <v>3.2889767448388145</v>
      </c>
      <c r="AP32" s="233">
        <f t="shared" si="33"/>
        <v>13.155906979355258</v>
      </c>
      <c r="AQ32" s="233">
        <f t="shared" si="34"/>
        <v>0</v>
      </c>
      <c r="AR32" s="236">
        <f t="shared" si="35"/>
        <v>0</v>
      </c>
      <c r="AS32" s="237">
        <f t="shared" si="36"/>
        <v>24.66732558629111</v>
      </c>
      <c r="AT32" s="233">
        <f t="shared" si="37"/>
        <v>4.9334651172582218</v>
      </c>
      <c r="AU32" s="233">
        <f t="shared" si="38"/>
        <v>19.733860469032887</v>
      </c>
      <c r="AV32" s="233">
        <f t="shared" si="39"/>
        <v>0</v>
      </c>
      <c r="AW32" s="236">
        <f t="shared" si="40"/>
        <v>0</v>
      </c>
      <c r="AX32" s="179">
        <f t="shared" si="12"/>
        <v>4.1112209310485177</v>
      </c>
      <c r="AY32" s="175">
        <f t="shared" si="41"/>
        <v>0.82224418620970363</v>
      </c>
      <c r="AZ32" s="175">
        <f t="shared" si="42"/>
        <v>3.2889767448388145</v>
      </c>
      <c r="BA32" s="175">
        <f t="shared" si="43"/>
        <v>0</v>
      </c>
      <c r="BB32" s="175">
        <f t="shared" si="44"/>
        <v>0</v>
      </c>
      <c r="BC32" s="179">
        <f t="shared" si="45"/>
        <v>8.2224418620970354</v>
      </c>
      <c r="BD32" s="115">
        <f t="shared" si="46"/>
        <v>1.6444883724194073</v>
      </c>
      <c r="BE32" s="115">
        <f t="shared" si="47"/>
        <v>6.5779534896776291</v>
      </c>
      <c r="BF32" s="115">
        <f t="shared" si="48"/>
        <v>0</v>
      </c>
      <c r="BG32" s="115">
        <f t="shared" si="49"/>
        <v>0</v>
      </c>
      <c r="BH32" s="145"/>
    </row>
    <row r="33" spans="1:60" ht="15.75" hidden="1" customHeight="1" thickBot="1" x14ac:dyDescent="0.3">
      <c r="A33" s="66" t="s">
        <v>20</v>
      </c>
      <c r="B33" s="184">
        <v>1.5</v>
      </c>
      <c r="C33" s="127">
        <f t="shared" si="13"/>
        <v>85529</v>
      </c>
      <c r="D33" s="127">
        <f t="shared" si="0"/>
        <v>128293.5</v>
      </c>
      <c r="E33" s="128">
        <f t="shared" si="14"/>
        <v>24.048096192384765</v>
      </c>
      <c r="F33" s="129">
        <v>30</v>
      </c>
      <c r="G33" s="223">
        <f t="shared" si="1"/>
        <v>23.076923076923077</v>
      </c>
      <c r="H33" s="129">
        <f t="shared" si="15"/>
        <v>30</v>
      </c>
      <c r="I33" s="130">
        <f t="shared" si="16"/>
        <v>17.751479289940828</v>
      </c>
      <c r="J33" s="128">
        <f t="shared" si="2"/>
        <v>16.032064128256511</v>
      </c>
      <c r="K33" s="129">
        <f t="shared" si="3"/>
        <v>20</v>
      </c>
      <c r="L33" s="129">
        <f t="shared" si="17"/>
        <v>15.384615384615383</v>
      </c>
      <c r="M33" s="129">
        <f t="shared" si="4"/>
        <v>20</v>
      </c>
      <c r="N33" s="131">
        <f t="shared" si="4"/>
        <v>11.834319526627219</v>
      </c>
      <c r="O33" s="128">
        <f t="shared" si="18"/>
        <v>1710.5800000000002</v>
      </c>
      <c r="P33" s="129">
        <f t="shared" si="5"/>
        <v>1389.8462500000001</v>
      </c>
      <c r="Q33" s="129">
        <f t="shared" si="6"/>
        <v>427.64500000000004</v>
      </c>
      <c r="R33" s="129">
        <f t="shared" si="7"/>
        <v>1806.800125</v>
      </c>
      <c r="S33" s="130">
        <f t="shared" si="19"/>
        <v>5334.8713750000006</v>
      </c>
      <c r="T33" s="132">
        <f t="shared" si="8"/>
        <v>2565.87</v>
      </c>
      <c r="U33" s="132">
        <f t="shared" si="9"/>
        <v>2084.7693750000003</v>
      </c>
      <c r="V33" s="132">
        <f>(D33*AL33/100)/M33</f>
        <v>641.46749999999997</v>
      </c>
      <c r="W33" s="132">
        <f>(D33*AM33/100)/N33</f>
        <v>2710.2001875000001</v>
      </c>
      <c r="X33" s="154">
        <f t="shared" si="20"/>
        <v>8002.3070625</v>
      </c>
      <c r="Y33" s="128">
        <f t="shared" si="21"/>
        <v>5334.8713750000006</v>
      </c>
      <c r="Z33" s="129"/>
      <c r="AA33" s="129"/>
      <c r="AB33" s="223">
        <f t="shared" si="22"/>
        <v>8002.3070625000009</v>
      </c>
      <c r="AC33" s="129">
        <f t="shared" si="23"/>
        <v>3556.5809166666672</v>
      </c>
      <c r="AD33" s="129">
        <f t="shared" si="24"/>
        <v>15.19906374643875</v>
      </c>
      <c r="AE33" s="131">
        <f t="shared" si="25"/>
        <v>22.798595619658123</v>
      </c>
      <c r="AF33" s="131">
        <f t="shared" si="26"/>
        <v>22.798595619658123</v>
      </c>
      <c r="AG33" s="129">
        <f t="shared" si="27"/>
        <v>3.7997659366096874</v>
      </c>
      <c r="AH33" s="129">
        <f t="shared" si="28"/>
        <v>7.5995318732193748</v>
      </c>
      <c r="AI33" s="154">
        <f t="shared" si="29"/>
        <v>22.798595619658123</v>
      </c>
      <c r="AJ33" s="127">
        <v>40</v>
      </c>
      <c r="AK33" s="132">
        <f t="shared" si="30"/>
        <v>25</v>
      </c>
      <c r="AL33" s="129">
        <v>10</v>
      </c>
      <c r="AM33" s="130">
        <v>25</v>
      </c>
      <c r="AN33" s="128">
        <f t="shared" si="31"/>
        <v>15.19906374643875</v>
      </c>
      <c r="AO33" s="129">
        <f t="shared" si="32"/>
        <v>6.0796254985755001</v>
      </c>
      <c r="AP33" s="129">
        <f t="shared" si="33"/>
        <v>3.7997659366096874</v>
      </c>
      <c r="AQ33" s="129">
        <f t="shared" si="34"/>
        <v>1.519906374643875</v>
      </c>
      <c r="AR33" s="130">
        <f t="shared" si="35"/>
        <v>3.7997659366096874</v>
      </c>
      <c r="AS33" s="132">
        <f t="shared" si="36"/>
        <v>22.798595619658123</v>
      </c>
      <c r="AT33" s="129">
        <f t="shared" si="37"/>
        <v>9.1194382478632487</v>
      </c>
      <c r="AU33" s="129">
        <f t="shared" si="38"/>
        <v>5.6996489049145307</v>
      </c>
      <c r="AV33" s="129">
        <f t="shared" si="39"/>
        <v>2.2798595619658122</v>
      </c>
      <c r="AW33" s="130">
        <f t="shared" si="40"/>
        <v>5.6996489049145307</v>
      </c>
      <c r="AX33" s="119">
        <f t="shared" si="12"/>
        <v>3.7997659366096874</v>
      </c>
      <c r="AY33" s="115">
        <f t="shared" si="41"/>
        <v>1.519906374643875</v>
      </c>
      <c r="AZ33" s="115">
        <f t="shared" si="42"/>
        <v>0.94994148415242186</v>
      </c>
      <c r="BA33" s="115">
        <f t="shared" si="43"/>
        <v>0.37997659366096875</v>
      </c>
      <c r="BB33" s="115">
        <f t="shared" si="44"/>
        <v>0.94994148415242186</v>
      </c>
      <c r="BC33" s="119">
        <f t="shared" si="45"/>
        <v>7.5995318732193748</v>
      </c>
      <c r="BD33" s="115">
        <f t="shared" si="46"/>
        <v>3.03981274928775</v>
      </c>
      <c r="BE33" s="115">
        <f t="shared" si="47"/>
        <v>1.8998829683048437</v>
      </c>
      <c r="BF33" s="115">
        <f t="shared" si="48"/>
        <v>0.75995318732193751</v>
      </c>
      <c r="BG33" s="115">
        <f t="shared" si="49"/>
        <v>1.8998829683048437</v>
      </c>
      <c r="BH33" s="21"/>
    </row>
    <row r="34" spans="1:60" ht="15" hidden="1" customHeight="1" x14ac:dyDescent="0.25">
      <c r="A34" s="79" t="s">
        <v>12</v>
      </c>
      <c r="B34" s="225"/>
      <c r="C34" s="219">
        <f t="shared" si="13"/>
        <v>85529</v>
      </c>
      <c r="D34" s="219"/>
      <c r="E34" s="166"/>
      <c r="F34" s="110"/>
      <c r="G34" s="110"/>
      <c r="H34" s="110"/>
      <c r="I34" s="167"/>
      <c r="J34" s="166"/>
      <c r="K34" s="110">
        <v>20</v>
      </c>
      <c r="L34" s="110"/>
      <c r="M34" s="110"/>
      <c r="N34" s="170"/>
      <c r="O34" s="166"/>
      <c r="P34" s="110"/>
      <c r="Q34" s="110"/>
      <c r="R34" s="110"/>
      <c r="S34" s="167"/>
      <c r="T34" s="111"/>
      <c r="U34" s="111"/>
      <c r="V34" s="111"/>
      <c r="W34" s="111"/>
      <c r="X34" s="220"/>
      <c r="Y34" s="166"/>
      <c r="Z34" s="110"/>
      <c r="AA34" s="110"/>
      <c r="AB34" s="110"/>
      <c r="AC34" s="110"/>
      <c r="AD34" s="110"/>
      <c r="AE34" s="170"/>
      <c r="AF34" s="170"/>
      <c r="AG34" s="110"/>
      <c r="AH34" s="110"/>
      <c r="AI34" s="111"/>
      <c r="AJ34" s="111">
        <v>25</v>
      </c>
      <c r="AK34" s="110">
        <f t="shared" si="30"/>
        <v>25</v>
      </c>
      <c r="AL34" s="110">
        <v>25</v>
      </c>
      <c r="AM34" s="167">
        <v>25</v>
      </c>
      <c r="AN34" s="166">
        <f t="shared" si="31"/>
        <v>0</v>
      </c>
      <c r="AO34" s="110">
        <f t="shared" si="32"/>
        <v>0</v>
      </c>
      <c r="AP34" s="110">
        <f t="shared" si="33"/>
        <v>0</v>
      </c>
      <c r="AQ34" s="110">
        <f t="shared" si="34"/>
        <v>0</v>
      </c>
      <c r="AR34" s="167">
        <f t="shared" si="35"/>
        <v>0</v>
      </c>
      <c r="AS34" s="111"/>
      <c r="AT34" s="110">
        <f t="shared" si="37"/>
        <v>0</v>
      </c>
      <c r="AU34" s="110">
        <f t="shared" si="38"/>
        <v>0</v>
      </c>
      <c r="AV34" s="110">
        <f t="shared" si="39"/>
        <v>0</v>
      </c>
      <c r="AW34" s="167">
        <f t="shared" si="40"/>
        <v>0</v>
      </c>
      <c r="AX34" s="119"/>
      <c r="AY34" s="115">
        <f t="shared" si="41"/>
        <v>0</v>
      </c>
      <c r="AZ34" s="115">
        <f t="shared" si="42"/>
        <v>0</v>
      </c>
      <c r="BA34" s="115">
        <f t="shared" si="43"/>
        <v>0</v>
      </c>
      <c r="BB34" s="115">
        <f t="shared" si="44"/>
        <v>0</v>
      </c>
      <c r="BC34" s="119"/>
      <c r="BD34" s="115"/>
      <c r="BE34" s="115"/>
      <c r="BF34" s="115"/>
      <c r="BG34" s="116"/>
      <c r="BH34" s="21"/>
    </row>
    <row r="35" spans="1:60" ht="15" hidden="1" customHeight="1" x14ac:dyDescent="0.25">
      <c r="A35" s="4" t="s">
        <v>13</v>
      </c>
      <c r="B35" s="113"/>
      <c r="C35" s="113">
        <f t="shared" si="13"/>
        <v>85529</v>
      </c>
      <c r="D35" s="113"/>
      <c r="E35" s="114"/>
      <c r="F35" s="115"/>
      <c r="G35" s="115"/>
      <c r="H35" s="115"/>
      <c r="I35" s="116"/>
      <c r="J35" s="114"/>
      <c r="K35" s="115">
        <v>20</v>
      </c>
      <c r="L35" s="115"/>
      <c r="M35" s="115"/>
      <c r="N35" s="118"/>
      <c r="O35" s="114"/>
      <c r="P35" s="115"/>
      <c r="Q35" s="115"/>
      <c r="R35" s="115"/>
      <c r="S35" s="116"/>
      <c r="T35" s="119"/>
      <c r="U35" s="119"/>
      <c r="V35" s="119"/>
      <c r="W35" s="119"/>
      <c r="X35" s="153"/>
      <c r="Y35" s="114"/>
      <c r="Z35" s="115"/>
      <c r="AA35" s="115"/>
      <c r="AB35" s="115"/>
      <c r="AC35" s="115"/>
      <c r="AD35" s="115"/>
      <c r="AE35" s="118"/>
      <c r="AF35" s="118"/>
      <c r="AG35" s="115"/>
      <c r="AH35" s="115"/>
      <c r="AI35" s="111"/>
      <c r="AJ35" s="119">
        <v>100</v>
      </c>
      <c r="AK35" s="115"/>
      <c r="AL35" s="115"/>
      <c r="AM35" s="116"/>
      <c r="AN35" s="114"/>
      <c r="AO35" s="115">
        <f>$AD$23*AJ35%</f>
        <v>0</v>
      </c>
      <c r="AP35" s="115"/>
      <c r="AQ35" s="115"/>
      <c r="AR35" s="116"/>
      <c r="AS35" s="119"/>
      <c r="AT35" s="115">
        <f t="shared" si="37"/>
        <v>0</v>
      </c>
      <c r="AU35" s="115"/>
      <c r="AV35" s="115"/>
      <c r="AW35" s="116"/>
      <c r="AX35" s="119"/>
      <c r="AY35" s="115"/>
      <c r="AZ35" s="115"/>
      <c r="BA35" s="115"/>
      <c r="BB35" s="116"/>
      <c r="BC35" s="119"/>
      <c r="BD35" s="115"/>
      <c r="BE35" s="115"/>
      <c r="BF35" s="115"/>
      <c r="BG35" s="116"/>
      <c r="BH35" s="21"/>
    </row>
    <row r="36" spans="1:60" ht="15" hidden="1" customHeight="1" x14ac:dyDescent="0.25">
      <c r="A36" s="4" t="s">
        <v>24</v>
      </c>
      <c r="B36" s="113"/>
      <c r="C36" s="113">
        <f t="shared" si="13"/>
        <v>85529</v>
      </c>
      <c r="D36" s="113"/>
      <c r="E36" s="114"/>
      <c r="F36" s="115"/>
      <c r="G36" s="115"/>
      <c r="H36" s="115"/>
      <c r="I36" s="116"/>
      <c r="J36" s="114"/>
      <c r="K36" s="115">
        <v>20</v>
      </c>
      <c r="L36" s="115"/>
      <c r="M36" s="115"/>
      <c r="N36" s="118"/>
      <c r="O36" s="114"/>
      <c r="P36" s="115"/>
      <c r="Q36" s="115"/>
      <c r="R36" s="115"/>
      <c r="S36" s="116"/>
      <c r="T36" s="119"/>
      <c r="U36" s="119"/>
      <c r="V36" s="119"/>
      <c r="W36" s="119"/>
      <c r="X36" s="153"/>
      <c r="Y36" s="114"/>
      <c r="Z36" s="115"/>
      <c r="AA36" s="115"/>
      <c r="AB36" s="115"/>
      <c r="AC36" s="115"/>
      <c r="AD36" s="115"/>
      <c r="AE36" s="118"/>
      <c r="AF36" s="118"/>
      <c r="AG36" s="115"/>
      <c r="AH36" s="115"/>
      <c r="AI36" s="111"/>
      <c r="AJ36" s="119">
        <v>100</v>
      </c>
      <c r="AK36" s="115"/>
      <c r="AL36" s="115"/>
      <c r="AM36" s="116"/>
      <c r="AN36" s="114"/>
      <c r="AO36" s="115">
        <f>$AD$23*AJ36%</f>
        <v>0</v>
      </c>
      <c r="AP36" s="115"/>
      <c r="AQ36" s="115"/>
      <c r="AR36" s="116"/>
      <c r="AS36" s="119"/>
      <c r="AT36" s="115">
        <f>$AE$23*AJ36%</f>
        <v>0</v>
      </c>
      <c r="AU36" s="115"/>
      <c r="AV36" s="115"/>
      <c r="AW36" s="116"/>
      <c r="AX36" s="119"/>
      <c r="AY36" s="115"/>
      <c r="AZ36" s="115"/>
      <c r="BA36" s="115"/>
      <c r="BB36" s="116"/>
      <c r="BC36" s="119"/>
      <c r="BD36" s="115"/>
      <c r="BE36" s="115"/>
      <c r="BF36" s="115"/>
      <c r="BG36" s="116"/>
      <c r="BH36" s="21"/>
    </row>
    <row r="37" spans="1:60" ht="15" hidden="1" customHeight="1" x14ac:dyDescent="0.25">
      <c r="A37" s="4" t="s">
        <v>28</v>
      </c>
      <c r="B37" s="113"/>
      <c r="C37" s="113">
        <f t="shared" si="13"/>
        <v>85529</v>
      </c>
      <c r="D37" s="113"/>
      <c r="E37" s="114"/>
      <c r="F37" s="115"/>
      <c r="G37" s="115"/>
      <c r="H37" s="115"/>
      <c r="I37" s="116"/>
      <c r="J37" s="114"/>
      <c r="K37" s="115"/>
      <c r="L37" s="115"/>
      <c r="M37" s="115"/>
      <c r="N37" s="118"/>
      <c r="O37" s="114"/>
      <c r="P37" s="115"/>
      <c r="Q37" s="115"/>
      <c r="R37" s="115"/>
      <c r="S37" s="116"/>
      <c r="T37" s="119"/>
      <c r="U37" s="119"/>
      <c r="V37" s="119"/>
      <c r="W37" s="119"/>
      <c r="X37" s="153"/>
      <c r="Y37" s="114"/>
      <c r="Z37" s="115"/>
      <c r="AA37" s="115"/>
      <c r="AB37" s="115"/>
      <c r="AC37" s="115"/>
      <c r="AD37" s="115"/>
      <c r="AE37" s="118"/>
      <c r="AF37" s="118"/>
      <c r="AG37" s="115"/>
      <c r="AH37" s="115"/>
      <c r="AI37" s="111"/>
      <c r="AJ37" s="119"/>
      <c r="AK37" s="115"/>
      <c r="AL37" s="115"/>
      <c r="AM37" s="116"/>
      <c r="AN37" s="114"/>
      <c r="AO37" s="115">
        <f>$AD$23*AJ37%</f>
        <v>0</v>
      </c>
      <c r="AP37" s="115"/>
      <c r="AQ37" s="115"/>
      <c r="AR37" s="116"/>
      <c r="AS37" s="119"/>
      <c r="AT37" s="115">
        <f>$AE$23*AJ37%</f>
        <v>0</v>
      </c>
      <c r="AU37" s="115"/>
      <c r="AV37" s="115"/>
      <c r="AW37" s="116"/>
      <c r="AX37" s="119"/>
      <c r="AY37" s="115"/>
      <c r="AZ37" s="115"/>
      <c r="BA37" s="115"/>
      <c r="BB37" s="116"/>
      <c r="BC37" s="119"/>
      <c r="BD37" s="115"/>
      <c r="BE37" s="115"/>
      <c r="BF37" s="115"/>
      <c r="BG37" s="116"/>
      <c r="BH37" s="21"/>
    </row>
    <row r="38" spans="1:60" ht="15" hidden="1" customHeight="1" x14ac:dyDescent="0.25">
      <c r="A38" s="8" t="s">
        <v>21</v>
      </c>
      <c r="B38" s="113"/>
      <c r="C38" s="113">
        <f t="shared" si="13"/>
        <v>85529</v>
      </c>
      <c r="D38" s="113"/>
      <c r="E38" s="114"/>
      <c r="F38" s="115"/>
      <c r="G38" s="115"/>
      <c r="H38" s="115"/>
      <c r="I38" s="116"/>
      <c r="J38" s="114"/>
      <c r="K38" s="115">
        <v>20</v>
      </c>
      <c r="L38" s="115"/>
      <c r="M38" s="115"/>
      <c r="N38" s="118"/>
      <c r="O38" s="114"/>
      <c r="P38" s="115"/>
      <c r="Q38" s="115"/>
      <c r="R38" s="115"/>
      <c r="S38" s="116"/>
      <c r="T38" s="119"/>
      <c r="U38" s="119"/>
      <c r="V38" s="119"/>
      <c r="W38" s="119"/>
      <c r="X38" s="153"/>
      <c r="Y38" s="114"/>
      <c r="Z38" s="115"/>
      <c r="AA38" s="115"/>
      <c r="AB38" s="115"/>
      <c r="AC38" s="115"/>
      <c r="AD38" s="115"/>
      <c r="AE38" s="118"/>
      <c r="AF38" s="118"/>
      <c r="AG38" s="115"/>
      <c r="AH38" s="115"/>
      <c r="AI38" s="111"/>
      <c r="AJ38" s="119">
        <v>100</v>
      </c>
      <c r="AK38" s="115"/>
      <c r="AL38" s="115"/>
      <c r="AM38" s="116"/>
      <c r="AN38" s="114"/>
      <c r="AO38" s="115"/>
      <c r="AP38" s="115"/>
      <c r="AQ38" s="115"/>
      <c r="AR38" s="116"/>
      <c r="AS38" s="119"/>
      <c r="AT38" s="115"/>
      <c r="AU38" s="115"/>
      <c r="AV38" s="115"/>
      <c r="AW38" s="116"/>
      <c r="AX38" s="119"/>
      <c r="AY38" s="115"/>
      <c r="AZ38" s="115"/>
      <c r="BA38" s="115"/>
      <c r="BB38" s="116"/>
      <c r="BC38" s="119"/>
      <c r="BD38" s="115"/>
      <c r="BE38" s="115"/>
      <c r="BF38" s="115"/>
      <c r="BG38" s="116"/>
      <c r="BH38" s="21"/>
    </row>
    <row r="39" spans="1:60" ht="15" hidden="1" customHeight="1" x14ac:dyDescent="0.25">
      <c r="A39" s="8" t="s">
        <v>26</v>
      </c>
      <c r="B39" s="113"/>
      <c r="C39" s="113">
        <f t="shared" si="13"/>
        <v>85529</v>
      </c>
      <c r="D39" s="113"/>
      <c r="E39" s="114"/>
      <c r="F39" s="115"/>
      <c r="G39" s="115"/>
      <c r="H39" s="115"/>
      <c r="I39" s="116"/>
      <c r="J39" s="114"/>
      <c r="K39" s="115">
        <v>20</v>
      </c>
      <c r="L39" s="115"/>
      <c r="M39" s="115"/>
      <c r="N39" s="118"/>
      <c r="O39" s="114"/>
      <c r="P39" s="115"/>
      <c r="Q39" s="115"/>
      <c r="R39" s="115"/>
      <c r="S39" s="116"/>
      <c r="T39" s="119"/>
      <c r="U39" s="119"/>
      <c r="V39" s="119"/>
      <c r="W39" s="119"/>
      <c r="X39" s="153"/>
      <c r="Y39" s="114"/>
      <c r="Z39" s="115"/>
      <c r="AA39" s="115"/>
      <c r="AB39" s="115"/>
      <c r="AC39" s="115"/>
      <c r="AD39" s="115"/>
      <c r="AE39" s="118"/>
      <c r="AF39" s="118"/>
      <c r="AG39" s="115"/>
      <c r="AH39" s="115"/>
      <c r="AI39" s="111"/>
      <c r="AJ39" s="119">
        <v>100</v>
      </c>
      <c r="AK39" s="115"/>
      <c r="AL39" s="115"/>
      <c r="AM39" s="116"/>
      <c r="AN39" s="114"/>
      <c r="AO39" s="115"/>
      <c r="AP39" s="115"/>
      <c r="AQ39" s="115"/>
      <c r="AR39" s="116"/>
      <c r="AS39" s="119"/>
      <c r="AT39" s="115"/>
      <c r="AU39" s="115"/>
      <c r="AV39" s="115"/>
      <c r="AW39" s="116"/>
      <c r="AX39" s="119"/>
      <c r="AY39" s="115"/>
      <c r="AZ39" s="115"/>
      <c r="BA39" s="115"/>
      <c r="BB39" s="116"/>
      <c r="BC39" s="119"/>
      <c r="BD39" s="115"/>
      <c r="BE39" s="115"/>
      <c r="BF39" s="115"/>
      <c r="BG39" s="116"/>
      <c r="BH39" s="21"/>
    </row>
    <row r="40" spans="1:60" ht="15" hidden="1" customHeight="1" x14ac:dyDescent="0.25">
      <c r="A40" s="4" t="s">
        <v>8</v>
      </c>
      <c r="B40" s="113"/>
      <c r="C40" s="113">
        <f t="shared" si="13"/>
        <v>85529</v>
      </c>
      <c r="D40" s="113"/>
      <c r="E40" s="114"/>
      <c r="F40" s="115"/>
      <c r="G40" s="115"/>
      <c r="H40" s="115"/>
      <c r="I40" s="116"/>
      <c r="J40" s="114"/>
      <c r="K40" s="115">
        <v>20</v>
      </c>
      <c r="L40" s="115"/>
      <c r="M40" s="115"/>
      <c r="N40" s="118"/>
      <c r="O40" s="114"/>
      <c r="P40" s="115"/>
      <c r="Q40" s="115"/>
      <c r="R40" s="115"/>
      <c r="S40" s="116"/>
      <c r="T40" s="119"/>
      <c r="U40" s="119"/>
      <c r="V40" s="119"/>
      <c r="W40" s="119"/>
      <c r="X40" s="153"/>
      <c r="Y40" s="114"/>
      <c r="Z40" s="115"/>
      <c r="AA40" s="115"/>
      <c r="AB40" s="115"/>
      <c r="AC40" s="115"/>
      <c r="AD40" s="115"/>
      <c r="AE40" s="118"/>
      <c r="AF40" s="118"/>
      <c r="AG40" s="115"/>
      <c r="AH40" s="115"/>
      <c r="AI40" s="111"/>
      <c r="AJ40" s="119">
        <v>100</v>
      </c>
      <c r="AK40" s="115"/>
      <c r="AL40" s="115"/>
      <c r="AM40" s="116"/>
      <c r="AN40" s="114"/>
      <c r="AO40" s="115"/>
      <c r="AP40" s="115"/>
      <c r="AQ40" s="115"/>
      <c r="AR40" s="116"/>
      <c r="AS40" s="119"/>
      <c r="AT40" s="115"/>
      <c r="AU40" s="115"/>
      <c r="AV40" s="115"/>
      <c r="AW40" s="116"/>
      <c r="AX40" s="119"/>
      <c r="AY40" s="115"/>
      <c r="AZ40" s="115"/>
      <c r="BA40" s="115"/>
      <c r="BB40" s="116"/>
      <c r="BC40" s="119"/>
      <c r="BD40" s="115"/>
      <c r="BE40" s="115"/>
      <c r="BF40" s="115"/>
      <c r="BG40" s="116"/>
      <c r="BH40" s="21"/>
    </row>
    <row r="41" spans="1:60" ht="15.75" hidden="1" customHeight="1" thickBot="1" x14ac:dyDescent="0.3">
      <c r="A41" s="12" t="s">
        <v>9</v>
      </c>
      <c r="B41" s="120"/>
      <c r="C41" s="120">
        <f t="shared" si="13"/>
        <v>85529</v>
      </c>
      <c r="D41" s="120"/>
      <c r="E41" s="121"/>
      <c r="F41" s="122"/>
      <c r="G41" s="122"/>
      <c r="H41" s="122"/>
      <c r="I41" s="123"/>
      <c r="J41" s="114"/>
      <c r="K41" s="122">
        <v>20</v>
      </c>
      <c r="L41" s="122"/>
      <c r="M41" s="122"/>
      <c r="N41" s="124"/>
      <c r="O41" s="121"/>
      <c r="P41" s="122"/>
      <c r="Q41" s="122"/>
      <c r="R41" s="122"/>
      <c r="S41" s="123"/>
      <c r="T41" s="126"/>
      <c r="U41" s="126"/>
      <c r="V41" s="126"/>
      <c r="W41" s="126"/>
      <c r="X41" s="192"/>
      <c r="Y41" s="121"/>
      <c r="Z41" s="122"/>
      <c r="AA41" s="122"/>
      <c r="AB41" s="122"/>
      <c r="AC41" s="122"/>
      <c r="AD41" s="122"/>
      <c r="AE41" s="124"/>
      <c r="AF41" s="124"/>
      <c r="AG41" s="122"/>
      <c r="AH41" s="122"/>
      <c r="AI41" s="125"/>
      <c r="AJ41" s="126">
        <v>100</v>
      </c>
      <c r="AK41" s="122"/>
      <c r="AL41" s="122"/>
      <c r="AM41" s="123"/>
      <c r="AN41" s="121"/>
      <c r="AO41" s="122"/>
      <c r="AP41" s="122"/>
      <c r="AQ41" s="122"/>
      <c r="AR41" s="123"/>
      <c r="AS41" s="126"/>
      <c r="AT41" s="122"/>
      <c r="AU41" s="122"/>
      <c r="AV41" s="122"/>
      <c r="AW41" s="123"/>
      <c r="AX41" s="126"/>
      <c r="AY41" s="122"/>
      <c r="AZ41" s="122"/>
      <c r="BA41" s="122"/>
      <c r="BB41" s="123"/>
      <c r="BC41" s="126"/>
      <c r="BD41" s="122"/>
      <c r="BE41" s="122"/>
      <c r="BF41" s="122"/>
      <c r="BG41" s="123"/>
      <c r="BH41" s="21"/>
    </row>
    <row r="42" spans="1:60" ht="15.75" hidden="1" customHeight="1" thickBot="1" x14ac:dyDescent="0.3">
      <c r="A42" s="66" t="s">
        <v>22</v>
      </c>
      <c r="B42" s="184">
        <f>B23+B33</f>
        <v>15.75</v>
      </c>
      <c r="C42" s="127">
        <f t="shared" si="13"/>
        <v>85529</v>
      </c>
      <c r="D42" s="127">
        <f>D23+D33</f>
        <v>1347081.75</v>
      </c>
      <c r="E42" s="128"/>
      <c r="F42" s="129"/>
      <c r="G42" s="129"/>
      <c r="H42" s="129"/>
      <c r="I42" s="130"/>
      <c r="J42" s="128"/>
      <c r="K42" s="129"/>
      <c r="L42" s="129"/>
      <c r="M42" s="129"/>
      <c r="N42" s="131"/>
      <c r="O42" s="128"/>
      <c r="P42" s="129"/>
      <c r="Q42" s="129"/>
      <c r="R42" s="129"/>
      <c r="S42" s="130"/>
      <c r="T42" s="132"/>
      <c r="U42" s="129"/>
      <c r="V42" s="129"/>
      <c r="W42" s="130"/>
      <c r="X42" s="154"/>
      <c r="Y42" s="128">
        <f>Y23+Y33</f>
        <v>64430.573874678892</v>
      </c>
      <c r="Z42" s="129"/>
      <c r="AA42" s="129"/>
      <c r="AB42" s="129"/>
      <c r="AC42" s="129"/>
      <c r="AD42" s="129"/>
      <c r="AE42" s="131"/>
      <c r="AF42" s="154"/>
      <c r="AG42" s="127"/>
      <c r="AH42" s="127"/>
      <c r="AI42" s="127">
        <f>AI23+AI33</f>
        <v>275.34433279777301</v>
      </c>
      <c r="AJ42" s="132"/>
      <c r="AK42" s="129"/>
      <c r="AL42" s="129"/>
      <c r="AM42" s="130"/>
      <c r="AN42" s="128"/>
      <c r="AO42" s="129"/>
      <c r="AP42" s="129"/>
      <c r="AQ42" s="129"/>
      <c r="AR42" s="130"/>
      <c r="AS42" s="132"/>
      <c r="AT42" s="129"/>
      <c r="AU42" s="129"/>
      <c r="AV42" s="129"/>
      <c r="AW42" s="130"/>
      <c r="AX42" s="132"/>
      <c r="AY42" s="129"/>
      <c r="AZ42" s="129"/>
      <c r="BA42" s="129"/>
      <c r="BB42" s="130"/>
      <c r="BC42" s="132"/>
      <c r="BD42" s="129"/>
      <c r="BE42" s="129"/>
      <c r="BF42" s="129"/>
      <c r="BG42" s="130"/>
      <c r="BH42" s="21"/>
    </row>
    <row r="43" spans="1:60" ht="5.25" customHeight="1" x14ac:dyDescent="0.25">
      <c r="A43" s="185"/>
      <c r="B43" s="186"/>
      <c r="C43" s="187"/>
      <c r="D43" s="187"/>
      <c r="E43" s="187"/>
      <c r="F43" s="187"/>
      <c r="G43" s="187"/>
      <c r="H43" s="187"/>
      <c r="I43" s="187"/>
      <c r="J43" s="187"/>
      <c r="K43" s="187"/>
      <c r="L43" s="187"/>
      <c r="M43" s="187"/>
      <c r="N43" s="187"/>
      <c r="O43" s="187"/>
      <c r="P43" s="187"/>
      <c r="Q43" s="187"/>
      <c r="R43" s="187"/>
      <c r="S43" s="187"/>
      <c r="T43" s="187"/>
      <c r="U43" s="187"/>
      <c r="V43" s="187"/>
      <c r="W43" s="187"/>
      <c r="X43" s="187"/>
      <c r="Y43" s="187"/>
      <c r="Z43" s="187"/>
      <c r="AA43" s="187"/>
      <c r="AB43" s="187"/>
      <c r="AC43" s="187"/>
      <c r="AD43" s="187"/>
      <c r="AE43" s="187"/>
      <c r="AF43" s="187"/>
      <c r="AG43" s="187"/>
      <c r="AH43" s="187"/>
      <c r="AI43" s="187"/>
      <c r="AJ43" s="187"/>
      <c r="AK43" s="187"/>
      <c r="AL43" s="187"/>
      <c r="AM43" s="187"/>
      <c r="AN43" s="187"/>
      <c r="AO43" s="187"/>
      <c r="AP43" s="187"/>
      <c r="AQ43" s="187"/>
      <c r="AR43" s="187"/>
      <c r="AS43" s="187"/>
      <c r="AT43" s="187"/>
      <c r="AU43" s="187"/>
      <c r="AV43" s="187"/>
      <c r="AW43" s="187"/>
      <c r="AX43" s="187"/>
      <c r="AY43" s="187"/>
      <c r="AZ43" s="187"/>
      <c r="BA43" s="187"/>
      <c r="BB43" s="187"/>
      <c r="BC43" s="187"/>
      <c r="BD43" s="187"/>
      <c r="BE43" s="187"/>
      <c r="BF43" s="187"/>
      <c r="BG43" s="187"/>
      <c r="BH43" s="21"/>
    </row>
    <row r="44" spans="1:60" x14ac:dyDescent="0.25">
      <c r="A44" s="638" t="s">
        <v>120</v>
      </c>
      <c r="B44" s="638"/>
      <c r="C44" s="638"/>
      <c r="D44" s="638"/>
      <c r="E44" s="638"/>
      <c r="F44" s="638"/>
      <c r="G44" s="638"/>
      <c r="H44" s="638"/>
      <c r="I44" s="638"/>
      <c r="J44" s="638"/>
      <c r="K44" s="638"/>
      <c r="L44" s="638"/>
      <c r="M44" s="638"/>
      <c r="N44" s="638"/>
      <c r="O44" s="638"/>
      <c r="P44" s="638"/>
      <c r="Q44" s="638"/>
      <c r="R44" s="638"/>
      <c r="S44" s="638"/>
      <c r="T44" s="638"/>
      <c r="U44" s="638"/>
      <c r="V44" s="638"/>
      <c r="W44" s="638"/>
      <c r="X44" s="638"/>
      <c r="Y44" s="638"/>
      <c r="Z44" s="638"/>
      <c r="AA44" s="638"/>
      <c r="AB44" s="638"/>
      <c r="AC44" s="638"/>
      <c r="AD44" s="638"/>
      <c r="AE44" s="638"/>
      <c r="AF44" s="638"/>
      <c r="AG44" s="638"/>
      <c r="AH44" s="638"/>
      <c r="AI44" s="638"/>
      <c r="AJ44" s="638"/>
      <c r="AK44" s="638"/>
      <c r="AL44" s="638"/>
      <c r="AM44" s="638"/>
      <c r="AN44" s="638"/>
      <c r="AO44" s="638"/>
      <c r="AP44" s="638"/>
      <c r="AQ44" s="638"/>
      <c r="AR44" s="638"/>
      <c r="AS44" s="638"/>
      <c r="AT44" s="638"/>
      <c r="AU44" s="638"/>
      <c r="AV44" s="638"/>
      <c r="AW44" s="638"/>
      <c r="AX44" s="187"/>
      <c r="AY44" s="187"/>
      <c r="AZ44" s="187"/>
      <c r="BA44" s="187"/>
      <c r="BB44" s="187"/>
      <c r="BC44" s="187"/>
      <c r="BD44" s="187"/>
      <c r="BE44" s="187"/>
      <c r="BF44" s="187"/>
      <c r="BG44" s="187"/>
      <c r="BH44" s="21"/>
    </row>
    <row r="45" spans="1:60" x14ac:dyDescent="0.25">
      <c r="A45" s="185"/>
      <c r="B45" s="186"/>
      <c r="C45" s="187"/>
      <c r="D45" s="187"/>
      <c r="E45" s="187"/>
      <c r="F45" s="187"/>
      <c r="G45" s="187"/>
      <c r="H45" s="187"/>
      <c r="I45" s="583"/>
      <c r="J45" s="583"/>
      <c r="K45" s="583"/>
      <c r="L45" s="583"/>
      <c r="M45" s="583"/>
      <c r="N45" s="583"/>
      <c r="O45" s="583"/>
      <c r="P45" s="583"/>
      <c r="Q45" s="187"/>
      <c r="R45" s="187"/>
      <c r="S45" s="187"/>
      <c r="T45" s="187"/>
      <c r="U45" s="187"/>
      <c r="V45" s="187"/>
      <c r="W45" s="187"/>
      <c r="X45" s="187"/>
      <c r="Y45" s="187"/>
      <c r="Z45" s="187"/>
      <c r="AA45" s="187"/>
      <c r="AB45" s="187"/>
      <c r="AC45" s="187"/>
      <c r="AD45" s="187"/>
      <c r="AE45" s="187"/>
      <c r="AF45" s="187"/>
      <c r="AG45" s="187"/>
      <c r="AH45" s="187"/>
      <c r="AI45" s="187"/>
      <c r="AJ45" s="187"/>
      <c r="AK45" s="187"/>
      <c r="AL45" s="187"/>
      <c r="AM45" s="187"/>
      <c r="AN45" s="187"/>
      <c r="AO45" s="187"/>
      <c r="AP45" s="187"/>
      <c r="AQ45" s="187"/>
      <c r="AR45" s="187"/>
      <c r="AS45" s="187"/>
      <c r="AT45" s="187"/>
      <c r="AU45" s="187"/>
      <c r="AV45" s="187"/>
      <c r="AW45" s="187"/>
      <c r="AX45" s="187"/>
      <c r="AY45" s="187"/>
      <c r="AZ45" s="187"/>
      <c r="BA45" s="187"/>
      <c r="BB45" s="187"/>
      <c r="BC45" s="187"/>
      <c r="BD45" s="187"/>
      <c r="BE45" s="187"/>
      <c r="BF45" s="187"/>
      <c r="BG45" s="187"/>
      <c r="BH45" s="21"/>
    </row>
    <row r="46" spans="1:60" ht="8.25" customHeight="1" thickBot="1" x14ac:dyDescent="0.3">
      <c r="A46" s="185"/>
      <c r="B46" s="186"/>
      <c r="C46" s="187"/>
      <c r="D46" s="187"/>
      <c r="E46" s="187"/>
      <c r="F46" s="187"/>
      <c r="G46" s="187"/>
      <c r="H46" s="187"/>
      <c r="I46" s="584"/>
      <c r="J46" s="584"/>
      <c r="K46" s="584"/>
      <c r="L46" s="584"/>
      <c r="M46" s="584"/>
      <c r="N46" s="584"/>
      <c r="O46" s="584"/>
      <c r="P46" s="584"/>
      <c r="Q46" s="187"/>
      <c r="R46" s="187"/>
      <c r="S46" s="187"/>
      <c r="T46" s="187"/>
      <c r="U46" s="187"/>
      <c r="V46" s="187"/>
      <c r="W46" s="187"/>
      <c r="X46" s="187"/>
      <c r="Y46" s="187"/>
      <c r="Z46" s="187"/>
      <c r="AA46" s="187"/>
      <c r="AB46" s="187"/>
      <c r="AC46" s="187"/>
      <c r="AD46" s="187"/>
      <c r="AE46" s="187"/>
      <c r="AF46" s="187"/>
      <c r="AG46" s="187"/>
      <c r="AH46" s="187"/>
      <c r="AI46" s="187"/>
      <c r="AJ46" s="187"/>
      <c r="AK46" s="187"/>
      <c r="AL46" s="187"/>
      <c r="AM46" s="187"/>
      <c r="AN46" s="187"/>
      <c r="AO46" s="187"/>
      <c r="AP46" s="187"/>
      <c r="AQ46" s="187"/>
      <c r="AR46" s="187"/>
      <c r="AS46" s="187"/>
      <c r="AT46" s="187"/>
      <c r="AU46" s="187"/>
      <c r="AV46" s="187"/>
      <c r="AW46" s="187"/>
      <c r="AX46" s="187"/>
      <c r="AY46" s="187"/>
      <c r="AZ46" s="187"/>
      <c r="BA46" s="187"/>
      <c r="BB46" s="187"/>
      <c r="BC46" s="187"/>
      <c r="BD46" s="187"/>
      <c r="BE46" s="187"/>
      <c r="BF46" s="187"/>
      <c r="BG46" s="187"/>
      <c r="BH46" s="21"/>
    </row>
    <row r="47" spans="1:60" ht="15" customHeight="1" x14ac:dyDescent="0.25">
      <c r="A47" s="554" t="s">
        <v>53</v>
      </c>
      <c r="B47" s="527" t="s">
        <v>10</v>
      </c>
      <c r="C47" s="527" t="s">
        <v>54</v>
      </c>
      <c r="D47" s="527" t="s">
        <v>55</v>
      </c>
      <c r="E47" s="530" t="s">
        <v>57</v>
      </c>
      <c r="F47" s="531"/>
      <c r="G47" s="531"/>
      <c r="H47" s="531"/>
      <c r="I47" s="532"/>
      <c r="J47" s="530" t="s">
        <v>59</v>
      </c>
      <c r="K47" s="531"/>
      <c r="L47" s="531"/>
      <c r="M47" s="531"/>
      <c r="N47" s="532"/>
      <c r="O47" s="530" t="s">
        <v>77</v>
      </c>
      <c r="P47" s="531"/>
      <c r="Q47" s="531"/>
      <c r="R47" s="531"/>
      <c r="S47" s="532"/>
      <c r="T47" s="530" t="s">
        <v>78</v>
      </c>
      <c r="U47" s="531"/>
      <c r="V47" s="531"/>
      <c r="W47" s="531"/>
      <c r="X47" s="532"/>
      <c r="Y47" s="530" t="s">
        <v>58</v>
      </c>
      <c r="Z47" s="531"/>
      <c r="AA47" s="531"/>
      <c r="AB47" s="531"/>
      <c r="AC47" s="531"/>
      <c r="AD47" s="531"/>
      <c r="AE47" s="531"/>
      <c r="AF47" s="531"/>
      <c r="AG47" s="531"/>
      <c r="AH47" s="531"/>
      <c r="AI47" s="532"/>
      <c r="AJ47" s="542" t="s">
        <v>60</v>
      </c>
      <c r="AK47" s="543"/>
      <c r="AL47" s="543"/>
      <c r="AM47" s="544"/>
      <c r="AN47" s="530" t="s">
        <v>64</v>
      </c>
      <c r="AO47" s="531"/>
      <c r="AP47" s="531"/>
      <c r="AQ47" s="531"/>
      <c r="AR47" s="532"/>
      <c r="AS47" s="596" t="s">
        <v>65</v>
      </c>
      <c r="AT47" s="597"/>
      <c r="AU47" s="597"/>
      <c r="AV47" s="597"/>
      <c r="AW47" s="598"/>
      <c r="AX47" s="530" t="s">
        <v>85</v>
      </c>
      <c r="AY47" s="531"/>
      <c r="AZ47" s="531"/>
      <c r="BA47" s="531"/>
      <c r="BB47" s="532"/>
      <c r="BC47" s="530" t="s">
        <v>86</v>
      </c>
      <c r="BD47" s="531"/>
      <c r="BE47" s="531"/>
      <c r="BF47" s="531"/>
      <c r="BG47" s="532"/>
      <c r="BH47" s="21"/>
    </row>
    <row r="48" spans="1:60" x14ac:dyDescent="0.25">
      <c r="A48" s="555"/>
      <c r="B48" s="528"/>
      <c r="C48" s="528"/>
      <c r="D48" s="528"/>
      <c r="E48" s="533"/>
      <c r="F48" s="534"/>
      <c r="G48" s="534"/>
      <c r="H48" s="534"/>
      <c r="I48" s="535"/>
      <c r="J48" s="533"/>
      <c r="K48" s="534"/>
      <c r="L48" s="534"/>
      <c r="M48" s="534"/>
      <c r="N48" s="535"/>
      <c r="O48" s="533"/>
      <c r="P48" s="534"/>
      <c r="Q48" s="534"/>
      <c r="R48" s="534"/>
      <c r="S48" s="535"/>
      <c r="T48" s="533"/>
      <c r="U48" s="534"/>
      <c r="V48" s="534"/>
      <c r="W48" s="534"/>
      <c r="X48" s="535"/>
      <c r="Y48" s="533"/>
      <c r="Z48" s="534"/>
      <c r="AA48" s="534"/>
      <c r="AB48" s="534"/>
      <c r="AC48" s="534"/>
      <c r="AD48" s="534"/>
      <c r="AE48" s="534"/>
      <c r="AF48" s="534"/>
      <c r="AG48" s="534"/>
      <c r="AH48" s="534"/>
      <c r="AI48" s="535"/>
      <c r="AJ48" s="545"/>
      <c r="AK48" s="546"/>
      <c r="AL48" s="546"/>
      <c r="AM48" s="547"/>
      <c r="AN48" s="533"/>
      <c r="AO48" s="534"/>
      <c r="AP48" s="534"/>
      <c r="AQ48" s="534"/>
      <c r="AR48" s="535"/>
      <c r="AS48" s="599"/>
      <c r="AT48" s="600"/>
      <c r="AU48" s="600"/>
      <c r="AV48" s="600"/>
      <c r="AW48" s="601"/>
      <c r="AX48" s="533"/>
      <c r="AY48" s="534"/>
      <c r="AZ48" s="534"/>
      <c r="BA48" s="534"/>
      <c r="BB48" s="535"/>
      <c r="BC48" s="533"/>
      <c r="BD48" s="534"/>
      <c r="BE48" s="534"/>
      <c r="BF48" s="534"/>
      <c r="BG48" s="535"/>
      <c r="BH48" s="21"/>
    </row>
    <row r="49" spans="1:60" ht="33.75" customHeight="1" thickBot="1" x14ac:dyDescent="0.3">
      <c r="A49" s="555"/>
      <c r="B49" s="528"/>
      <c r="C49" s="528"/>
      <c r="D49" s="528"/>
      <c r="E49" s="536"/>
      <c r="F49" s="537"/>
      <c r="G49" s="537"/>
      <c r="H49" s="537"/>
      <c r="I49" s="538"/>
      <c r="J49" s="536"/>
      <c r="K49" s="537"/>
      <c r="L49" s="537"/>
      <c r="M49" s="537"/>
      <c r="N49" s="538"/>
      <c r="O49" s="536"/>
      <c r="P49" s="537"/>
      <c r="Q49" s="537"/>
      <c r="R49" s="537"/>
      <c r="S49" s="538"/>
      <c r="T49" s="536"/>
      <c r="U49" s="537"/>
      <c r="V49" s="537"/>
      <c r="W49" s="537"/>
      <c r="X49" s="538"/>
      <c r="Y49" s="536"/>
      <c r="Z49" s="537"/>
      <c r="AA49" s="537"/>
      <c r="AB49" s="537"/>
      <c r="AC49" s="537"/>
      <c r="AD49" s="537"/>
      <c r="AE49" s="537"/>
      <c r="AF49" s="537"/>
      <c r="AG49" s="537"/>
      <c r="AH49" s="537"/>
      <c r="AI49" s="538"/>
      <c r="AJ49" s="548"/>
      <c r="AK49" s="549"/>
      <c r="AL49" s="549"/>
      <c r="AM49" s="550"/>
      <c r="AN49" s="536"/>
      <c r="AO49" s="537"/>
      <c r="AP49" s="537"/>
      <c r="AQ49" s="537"/>
      <c r="AR49" s="538"/>
      <c r="AS49" s="602"/>
      <c r="AT49" s="603"/>
      <c r="AU49" s="603"/>
      <c r="AV49" s="603"/>
      <c r="AW49" s="604"/>
      <c r="AX49" s="536"/>
      <c r="AY49" s="537"/>
      <c r="AZ49" s="537"/>
      <c r="BA49" s="537"/>
      <c r="BB49" s="538"/>
      <c r="BC49" s="536"/>
      <c r="BD49" s="537"/>
      <c r="BE49" s="537"/>
      <c r="BF49" s="537"/>
      <c r="BG49" s="538"/>
      <c r="BH49" s="21"/>
    </row>
    <row r="50" spans="1:60" ht="15" customHeight="1" x14ac:dyDescent="0.25">
      <c r="A50" s="555"/>
      <c r="B50" s="528"/>
      <c r="C50" s="528"/>
      <c r="D50" s="528"/>
      <c r="E50" s="554" t="s">
        <v>29</v>
      </c>
      <c r="F50" s="539" t="s">
        <v>43</v>
      </c>
      <c r="G50" s="539" t="s">
        <v>44</v>
      </c>
      <c r="H50" s="539" t="s">
        <v>45</v>
      </c>
      <c r="I50" s="539" t="s">
        <v>46</v>
      </c>
      <c r="J50" s="554" t="s">
        <v>29</v>
      </c>
      <c r="K50" s="539" t="s">
        <v>43</v>
      </c>
      <c r="L50" s="539" t="s">
        <v>71</v>
      </c>
      <c r="M50" s="539" t="s">
        <v>45</v>
      </c>
      <c r="N50" s="580" t="s">
        <v>46</v>
      </c>
      <c r="O50" s="564" t="s">
        <v>40</v>
      </c>
      <c r="P50" s="567" t="s">
        <v>41</v>
      </c>
      <c r="Q50" s="567" t="s">
        <v>61</v>
      </c>
      <c r="R50" s="570" t="s">
        <v>56</v>
      </c>
      <c r="S50" s="558" t="s">
        <v>72</v>
      </c>
      <c r="T50" s="577" t="s">
        <v>40</v>
      </c>
      <c r="U50" s="539" t="s">
        <v>41</v>
      </c>
      <c r="V50" s="539" t="s">
        <v>61</v>
      </c>
      <c r="W50" s="551" t="s">
        <v>56</v>
      </c>
      <c r="X50" s="539" t="s">
        <v>72</v>
      </c>
      <c r="Y50" s="561" t="s">
        <v>73</v>
      </c>
      <c r="Z50" s="36"/>
      <c r="AA50" s="37"/>
      <c r="AB50" s="577" t="s">
        <v>75</v>
      </c>
      <c r="AC50" s="539" t="s">
        <v>39</v>
      </c>
      <c r="AD50" s="539" t="s">
        <v>38</v>
      </c>
      <c r="AE50" s="539" t="s">
        <v>79</v>
      </c>
      <c r="AF50" s="539" t="s">
        <v>76</v>
      </c>
      <c r="AG50" s="539" t="s">
        <v>80</v>
      </c>
      <c r="AH50" s="539" t="s">
        <v>81</v>
      </c>
      <c r="AI50" s="539" t="s">
        <v>70</v>
      </c>
      <c r="AJ50" s="593" t="s">
        <v>40</v>
      </c>
      <c r="AK50" s="593" t="s">
        <v>41</v>
      </c>
      <c r="AL50" s="593" t="s">
        <v>61</v>
      </c>
      <c r="AM50" s="593" t="s">
        <v>82</v>
      </c>
      <c r="AN50" s="527" t="s">
        <v>48</v>
      </c>
      <c r="AO50" s="527" t="s">
        <v>49</v>
      </c>
      <c r="AP50" s="527" t="s">
        <v>50</v>
      </c>
      <c r="AQ50" s="527" t="s">
        <v>62</v>
      </c>
      <c r="AR50" s="527" t="s">
        <v>51</v>
      </c>
      <c r="AS50" s="590" t="s">
        <v>48</v>
      </c>
      <c r="AT50" s="596" t="s">
        <v>87</v>
      </c>
      <c r="AU50" s="597"/>
      <c r="AV50" s="596" t="s">
        <v>88</v>
      </c>
      <c r="AW50" s="598"/>
      <c r="AX50" s="590" t="s">
        <v>48</v>
      </c>
      <c r="AY50" s="596" t="s">
        <v>83</v>
      </c>
      <c r="AZ50" s="597"/>
      <c r="BA50" s="598"/>
      <c r="BB50" s="590" t="s">
        <v>51</v>
      </c>
      <c r="BC50" s="590" t="s">
        <v>48</v>
      </c>
      <c r="BD50" s="596" t="s">
        <v>83</v>
      </c>
      <c r="BE50" s="597"/>
      <c r="BF50" s="598"/>
      <c r="BG50" s="590" t="s">
        <v>51</v>
      </c>
      <c r="BH50" s="21"/>
    </row>
    <row r="51" spans="1:60" ht="28.5" customHeight="1" thickBot="1" x14ac:dyDescent="0.3">
      <c r="A51" s="555"/>
      <c r="B51" s="528"/>
      <c r="C51" s="528"/>
      <c r="D51" s="528"/>
      <c r="E51" s="555"/>
      <c r="F51" s="540"/>
      <c r="G51" s="540"/>
      <c r="H51" s="540"/>
      <c r="I51" s="540"/>
      <c r="J51" s="555"/>
      <c r="K51" s="540"/>
      <c r="L51" s="540"/>
      <c r="M51" s="540"/>
      <c r="N51" s="581"/>
      <c r="O51" s="565"/>
      <c r="P51" s="568"/>
      <c r="Q51" s="568"/>
      <c r="R51" s="571"/>
      <c r="S51" s="559"/>
      <c r="T51" s="578"/>
      <c r="U51" s="540"/>
      <c r="V51" s="540"/>
      <c r="W51" s="552"/>
      <c r="X51" s="540"/>
      <c r="Y51" s="562"/>
      <c r="Z51" s="38"/>
      <c r="AA51" s="39"/>
      <c r="AB51" s="578"/>
      <c r="AC51" s="540"/>
      <c r="AD51" s="540"/>
      <c r="AE51" s="540"/>
      <c r="AF51" s="540"/>
      <c r="AG51" s="540"/>
      <c r="AH51" s="540"/>
      <c r="AI51" s="540"/>
      <c r="AJ51" s="594"/>
      <c r="AK51" s="594"/>
      <c r="AL51" s="594"/>
      <c r="AM51" s="594"/>
      <c r="AN51" s="528"/>
      <c r="AO51" s="528"/>
      <c r="AP51" s="528"/>
      <c r="AQ51" s="528"/>
      <c r="AR51" s="528"/>
      <c r="AS51" s="591"/>
      <c r="AT51" s="602"/>
      <c r="AU51" s="603"/>
      <c r="AV51" s="602"/>
      <c r="AW51" s="604"/>
      <c r="AX51" s="591"/>
      <c r="AY51" s="602"/>
      <c r="AZ51" s="603"/>
      <c r="BA51" s="604"/>
      <c r="BB51" s="591"/>
      <c r="BC51" s="591"/>
      <c r="BD51" s="602"/>
      <c r="BE51" s="603"/>
      <c r="BF51" s="604"/>
      <c r="BG51" s="591"/>
      <c r="BH51" s="21"/>
    </row>
    <row r="52" spans="1:60" ht="15" customHeight="1" x14ac:dyDescent="0.25">
      <c r="A52" s="555"/>
      <c r="B52" s="528"/>
      <c r="C52" s="528"/>
      <c r="D52" s="528"/>
      <c r="E52" s="555"/>
      <c r="F52" s="540"/>
      <c r="G52" s="540"/>
      <c r="H52" s="540"/>
      <c r="I52" s="540"/>
      <c r="J52" s="555"/>
      <c r="K52" s="540"/>
      <c r="L52" s="540"/>
      <c r="M52" s="540"/>
      <c r="N52" s="581"/>
      <c r="O52" s="565"/>
      <c r="P52" s="568"/>
      <c r="Q52" s="568"/>
      <c r="R52" s="571"/>
      <c r="S52" s="559"/>
      <c r="T52" s="578"/>
      <c r="U52" s="540"/>
      <c r="V52" s="540"/>
      <c r="W52" s="552"/>
      <c r="X52" s="540"/>
      <c r="Y52" s="562"/>
      <c r="Z52" s="38"/>
      <c r="AA52" s="39"/>
      <c r="AB52" s="578"/>
      <c r="AC52" s="540"/>
      <c r="AD52" s="540"/>
      <c r="AE52" s="540"/>
      <c r="AF52" s="540"/>
      <c r="AG52" s="540"/>
      <c r="AH52" s="540"/>
      <c r="AI52" s="540"/>
      <c r="AJ52" s="594"/>
      <c r="AK52" s="594"/>
      <c r="AL52" s="594"/>
      <c r="AM52" s="594"/>
      <c r="AN52" s="528"/>
      <c r="AO52" s="528"/>
      <c r="AP52" s="528"/>
      <c r="AQ52" s="528"/>
      <c r="AR52" s="528"/>
      <c r="AS52" s="591"/>
      <c r="AT52" s="591" t="s">
        <v>89</v>
      </c>
      <c r="AU52" s="591" t="s">
        <v>90</v>
      </c>
      <c r="AV52" s="591" t="s">
        <v>91</v>
      </c>
      <c r="AW52" s="591" t="s">
        <v>92</v>
      </c>
      <c r="AX52" s="591"/>
      <c r="AY52" s="591" t="s">
        <v>49</v>
      </c>
      <c r="AZ52" s="591" t="s">
        <v>50</v>
      </c>
      <c r="BA52" s="591" t="s">
        <v>62</v>
      </c>
      <c r="BB52" s="591"/>
      <c r="BC52" s="591"/>
      <c r="BD52" s="591" t="s">
        <v>49</v>
      </c>
      <c r="BE52" s="591" t="s">
        <v>50</v>
      </c>
      <c r="BF52" s="591" t="s">
        <v>62</v>
      </c>
      <c r="BG52" s="591"/>
      <c r="BH52" s="21"/>
    </row>
    <row r="53" spans="1:60" x14ac:dyDescent="0.25">
      <c r="A53" s="555"/>
      <c r="B53" s="528"/>
      <c r="C53" s="528"/>
      <c r="D53" s="528"/>
      <c r="E53" s="555"/>
      <c r="F53" s="540"/>
      <c r="G53" s="540"/>
      <c r="H53" s="540"/>
      <c r="I53" s="540"/>
      <c r="J53" s="555"/>
      <c r="K53" s="540"/>
      <c r="L53" s="540"/>
      <c r="M53" s="540"/>
      <c r="N53" s="581"/>
      <c r="O53" s="565"/>
      <c r="P53" s="568"/>
      <c r="Q53" s="568"/>
      <c r="R53" s="571"/>
      <c r="S53" s="559"/>
      <c r="T53" s="578"/>
      <c r="U53" s="540"/>
      <c r="V53" s="540"/>
      <c r="W53" s="552"/>
      <c r="X53" s="540"/>
      <c r="Y53" s="562"/>
      <c r="Z53" s="38"/>
      <c r="AA53" s="39"/>
      <c r="AB53" s="578"/>
      <c r="AC53" s="540"/>
      <c r="AD53" s="540"/>
      <c r="AE53" s="540"/>
      <c r="AF53" s="540"/>
      <c r="AG53" s="540"/>
      <c r="AH53" s="540"/>
      <c r="AI53" s="540"/>
      <c r="AJ53" s="594"/>
      <c r="AK53" s="594"/>
      <c r="AL53" s="594"/>
      <c r="AM53" s="594"/>
      <c r="AN53" s="528"/>
      <c r="AO53" s="528"/>
      <c r="AP53" s="528"/>
      <c r="AQ53" s="528"/>
      <c r="AR53" s="528"/>
      <c r="AS53" s="591"/>
      <c r="AT53" s="591"/>
      <c r="AU53" s="591"/>
      <c r="AV53" s="591"/>
      <c r="AW53" s="591"/>
      <c r="AX53" s="591"/>
      <c r="AY53" s="591"/>
      <c r="AZ53" s="591"/>
      <c r="BA53" s="591"/>
      <c r="BB53" s="591"/>
      <c r="BC53" s="591"/>
      <c r="BD53" s="591"/>
      <c r="BE53" s="591"/>
      <c r="BF53" s="591"/>
      <c r="BG53" s="591"/>
      <c r="BH53" s="21"/>
    </row>
    <row r="54" spans="1:60" ht="124.5" customHeight="1" thickBot="1" x14ac:dyDescent="0.3">
      <c r="A54" s="556"/>
      <c r="B54" s="529"/>
      <c r="C54" s="529"/>
      <c r="D54" s="529"/>
      <c r="E54" s="556"/>
      <c r="F54" s="541"/>
      <c r="G54" s="541"/>
      <c r="H54" s="541"/>
      <c r="I54" s="541"/>
      <c r="J54" s="556"/>
      <c r="K54" s="541"/>
      <c r="L54" s="541"/>
      <c r="M54" s="541"/>
      <c r="N54" s="582"/>
      <c r="O54" s="575"/>
      <c r="P54" s="574"/>
      <c r="Q54" s="574"/>
      <c r="R54" s="572"/>
      <c r="S54" s="576"/>
      <c r="T54" s="579"/>
      <c r="U54" s="541"/>
      <c r="V54" s="541"/>
      <c r="W54" s="553"/>
      <c r="X54" s="541"/>
      <c r="Y54" s="563"/>
      <c r="Z54" s="40"/>
      <c r="AA54" s="41"/>
      <c r="AB54" s="579"/>
      <c r="AC54" s="541"/>
      <c r="AD54" s="541"/>
      <c r="AE54" s="541"/>
      <c r="AF54" s="541"/>
      <c r="AG54" s="541"/>
      <c r="AH54" s="541"/>
      <c r="AI54" s="541"/>
      <c r="AJ54" s="594"/>
      <c r="AK54" s="595"/>
      <c r="AL54" s="595"/>
      <c r="AM54" s="595"/>
      <c r="AN54" s="529"/>
      <c r="AO54" s="529"/>
      <c r="AP54" s="529"/>
      <c r="AQ54" s="529"/>
      <c r="AR54" s="529"/>
      <c r="AS54" s="592"/>
      <c r="AT54" s="592"/>
      <c r="AU54" s="592"/>
      <c r="AV54" s="592"/>
      <c r="AW54" s="592"/>
      <c r="AX54" s="592"/>
      <c r="AY54" s="592"/>
      <c r="AZ54" s="592"/>
      <c r="BA54" s="592"/>
      <c r="BB54" s="592"/>
      <c r="BC54" s="592"/>
      <c r="BD54" s="592"/>
      <c r="BE54" s="592"/>
      <c r="BF54" s="592"/>
      <c r="BG54" s="592"/>
      <c r="BH54" s="21"/>
    </row>
    <row r="55" spans="1:60" x14ac:dyDescent="0.25">
      <c r="A55" s="1" t="s">
        <v>27</v>
      </c>
      <c r="B55" s="188">
        <f>B56+B57+B58+B59+B60+B61+B62+B63+B64</f>
        <v>13.75</v>
      </c>
      <c r="C55" s="105">
        <f>(BK9-(BK10-BK11)*BK12)*BK13*BK14*BK15</f>
        <v>85528.871999999988</v>
      </c>
      <c r="D55" s="105">
        <f>D56+D57+D58+D59+D60+D61+D62+D63+D64</f>
        <v>1176023.75</v>
      </c>
      <c r="E55" s="106"/>
      <c r="F55" s="107"/>
      <c r="G55" s="183"/>
      <c r="H55" s="107"/>
      <c r="I55" s="108"/>
      <c r="J55" s="106"/>
      <c r="K55" s="107"/>
      <c r="L55" s="107"/>
      <c r="M55" s="107"/>
      <c r="N55" s="109"/>
      <c r="O55" s="166"/>
      <c r="P55" s="110"/>
      <c r="Q55" s="110"/>
      <c r="R55" s="110"/>
      <c r="S55" s="167"/>
      <c r="T55" s="112"/>
      <c r="U55" s="107"/>
      <c r="V55" s="107"/>
      <c r="W55" s="108"/>
      <c r="X55" s="152"/>
      <c r="Y55" s="106">
        <f>Y56+Y57+Y58+Y59+Y60+Y61+Y62+Y63+Y64</f>
        <v>56997.67612967889</v>
      </c>
      <c r="Z55" s="107"/>
      <c r="AA55" s="107"/>
      <c r="AB55" s="107"/>
      <c r="AC55" s="107"/>
      <c r="AD55" s="107"/>
      <c r="AE55" s="109"/>
      <c r="AF55" s="170"/>
      <c r="AG55" s="110"/>
      <c r="AH55" s="110"/>
      <c r="AI55" s="220">
        <f>AI56+AI57+AI58+AI59+AI60+AI61+AI62+AI63+AI64</f>
        <v>243.57981251999524</v>
      </c>
      <c r="AJ55" s="105"/>
      <c r="AK55" s="112"/>
      <c r="AL55" s="107"/>
      <c r="AM55" s="108"/>
      <c r="AN55" s="106"/>
      <c r="AO55" s="107"/>
      <c r="AP55" s="107"/>
      <c r="AQ55" s="107"/>
      <c r="AR55" s="108"/>
      <c r="AS55" s="112"/>
      <c r="AT55" s="107"/>
      <c r="AU55" s="107"/>
      <c r="AV55" s="107"/>
      <c r="AW55" s="108"/>
      <c r="AX55" s="112"/>
      <c r="AY55" s="107"/>
      <c r="AZ55" s="107"/>
      <c r="BA55" s="107"/>
      <c r="BB55" s="108"/>
      <c r="BC55" s="112"/>
      <c r="BD55" s="107"/>
      <c r="BE55" s="107"/>
      <c r="BF55" s="107"/>
      <c r="BG55" s="108"/>
      <c r="BH55" s="21"/>
    </row>
    <row r="56" spans="1:60" x14ac:dyDescent="0.25">
      <c r="A56" s="3" t="s">
        <v>0</v>
      </c>
      <c r="B56" s="189">
        <v>1.5</v>
      </c>
      <c r="C56" s="113">
        <f>ROUND(C55,0)</f>
        <v>85529</v>
      </c>
      <c r="D56" s="113">
        <f>B56*C56</f>
        <v>128293.5</v>
      </c>
      <c r="E56" s="114">
        <f>D56/S56</f>
        <v>23.649980291683093</v>
      </c>
      <c r="F56" s="115">
        <v>30</v>
      </c>
      <c r="G56" s="117">
        <f t="shared" ref="G56:G62" si="50">F56/1.3</f>
        <v>23.076923076923077</v>
      </c>
      <c r="H56" s="115">
        <f>F56</f>
        <v>30</v>
      </c>
      <c r="I56" s="116">
        <f>G56/1.3</f>
        <v>17.751479289940828</v>
      </c>
      <c r="J56" s="114">
        <f t="shared" ref="J56:J65" si="51">D56/X56</f>
        <v>15.766653527788728</v>
      </c>
      <c r="K56" s="115">
        <f t="shared" ref="K56:K62" si="52">F56/1.5</f>
        <v>20</v>
      </c>
      <c r="L56" s="115">
        <f>K56/1.3</f>
        <v>15.384615384615383</v>
      </c>
      <c r="M56" s="115">
        <f t="shared" ref="M56:N65" si="53">H56/1.5</f>
        <v>20</v>
      </c>
      <c r="N56" s="118">
        <f>I56/1.5</f>
        <v>11.834319526627219</v>
      </c>
      <c r="O56" s="114">
        <f>(D56*AJ56/100)/F56</f>
        <v>1625.0509999999999</v>
      </c>
      <c r="P56" s="115">
        <f t="shared" ref="P56:P65" si="54">(D56*AK56/100)/G56</f>
        <v>1779.0031999999999</v>
      </c>
      <c r="Q56" s="115">
        <f t="shared" ref="Q56:Q65" si="55">(D56*AL56/100)/H56</f>
        <v>213.82250000000002</v>
      </c>
      <c r="R56" s="115">
        <f t="shared" ref="R56:R65" si="56">(D56*AM56/100)/I56</f>
        <v>1806.800125</v>
      </c>
      <c r="S56" s="116">
        <f>O56+P56+Q56+R56</f>
        <v>5424.6768249999996</v>
      </c>
      <c r="T56" s="119">
        <f t="shared" ref="T56:T65" si="57">(D56*AJ56/100)/K56</f>
        <v>2437.5765000000001</v>
      </c>
      <c r="U56" s="119">
        <f t="shared" ref="U56:U65" si="58">(D56*AK56/100)/L56</f>
        <v>2668.5048000000002</v>
      </c>
      <c r="V56" s="119">
        <f t="shared" ref="V56:V62" si="59">(D56*AL56/100)/M56</f>
        <v>320.73374999999999</v>
      </c>
      <c r="W56" s="119">
        <f t="shared" ref="W56:W62" si="60">(D56*AM56/100)/N56</f>
        <v>2710.2001875000001</v>
      </c>
      <c r="X56" s="153">
        <f>T56+U56+V56+W56</f>
        <v>8137.0152374999998</v>
      </c>
      <c r="Y56" s="114">
        <f>D56/E56</f>
        <v>5424.6768249999996</v>
      </c>
      <c r="Z56" s="117"/>
      <c r="AA56" s="117"/>
      <c r="AB56" s="117">
        <f>D56/J56</f>
        <v>8137.0152374999998</v>
      </c>
      <c r="AC56" s="115">
        <f>C56/E56</f>
        <v>3616.4512166666664</v>
      </c>
      <c r="AD56" s="115">
        <f>AC56/$BM$9</f>
        <v>15.454919729344729</v>
      </c>
      <c r="AE56" s="118">
        <f>AD56*1.5</f>
        <v>23.182379594017092</v>
      </c>
      <c r="AF56" s="118">
        <f>C56/J56/$BM$9</f>
        <v>23.182379594017092</v>
      </c>
      <c r="AG56" s="115">
        <f>AD56/4</f>
        <v>3.8637299323361822</v>
      </c>
      <c r="AH56" s="115">
        <f>AD56/2</f>
        <v>7.7274598646723645</v>
      </c>
      <c r="AI56" s="220">
        <f>AD56*B56</f>
        <v>23.182379594017092</v>
      </c>
      <c r="AJ56" s="113">
        <v>38</v>
      </c>
      <c r="AK56" s="119">
        <f>100-AJ56-AL56-AM56</f>
        <v>32</v>
      </c>
      <c r="AL56" s="115">
        <v>5</v>
      </c>
      <c r="AM56" s="116">
        <v>25</v>
      </c>
      <c r="AN56" s="114">
        <f>AO56+AP56+AQ56+AR56</f>
        <v>15.454919729344731</v>
      </c>
      <c r="AO56" s="115">
        <f>AD56*AJ56%</f>
        <v>5.8728694971509974</v>
      </c>
      <c r="AP56" s="115">
        <f>AD56*AK56%</f>
        <v>4.9455743133903134</v>
      </c>
      <c r="AQ56" s="115">
        <f>AD56*AL56%</f>
        <v>0.77274598646723647</v>
      </c>
      <c r="AR56" s="116">
        <f>AD56*AM56%</f>
        <v>3.8637299323361822</v>
      </c>
      <c r="AS56" s="119">
        <f>AT56+AU56+AV56+AW56</f>
        <v>23.182379594017092</v>
      </c>
      <c r="AT56" s="115">
        <f>AE56*AJ56%</f>
        <v>8.8093042457264961</v>
      </c>
      <c r="AU56" s="115">
        <f>AE56*AK56%</f>
        <v>7.4183614700854701</v>
      </c>
      <c r="AV56" s="115">
        <f>AE56*AL56%</f>
        <v>1.1591189797008548</v>
      </c>
      <c r="AW56" s="116">
        <f>AE56*AM56%</f>
        <v>5.7955948985042731</v>
      </c>
      <c r="AX56" s="119">
        <f t="shared" ref="AX56:AX65" si="61">AY56+AZ56+BA56+BB56</f>
        <v>3.8637299323361827</v>
      </c>
      <c r="AY56" s="115">
        <f>AG56*AJ56%</f>
        <v>1.4682173742877493</v>
      </c>
      <c r="AZ56" s="115">
        <f>AG56*AK56%</f>
        <v>1.2363935783475783</v>
      </c>
      <c r="BA56" s="115">
        <f>AG56*AL56%</f>
        <v>0.19318649661680912</v>
      </c>
      <c r="BB56" s="115">
        <f>AG56*AM56%</f>
        <v>0.96593248308404556</v>
      </c>
      <c r="BC56" s="119">
        <f>BD56+BE56+BF56+BG56</f>
        <v>7.7274598646723653</v>
      </c>
      <c r="BD56" s="115">
        <f>AH56*AJ56%</f>
        <v>2.9364347485754987</v>
      </c>
      <c r="BE56" s="115">
        <f>AH56*AK56%</f>
        <v>2.4727871566951567</v>
      </c>
      <c r="BF56" s="115">
        <f>AH56*AL56%</f>
        <v>0.38637299323361823</v>
      </c>
      <c r="BG56" s="115">
        <f>AH56*AM56%</f>
        <v>1.9318649661680911</v>
      </c>
      <c r="BH56" s="21"/>
    </row>
    <row r="57" spans="1:60" x14ac:dyDescent="0.25">
      <c r="A57" s="3" t="s">
        <v>1</v>
      </c>
      <c r="B57" s="189">
        <v>1.5</v>
      </c>
      <c r="C57" s="113">
        <f t="shared" ref="C57:C74" si="62">ROUND(C56,0)</f>
        <v>85529</v>
      </c>
      <c r="D57" s="113">
        <f>B57*C57</f>
        <v>128293.5</v>
      </c>
      <c r="E57" s="114">
        <f t="shared" ref="E57:E65" si="63">D57/S57</f>
        <v>19.432568985619898</v>
      </c>
      <c r="F57" s="115">
        <v>25</v>
      </c>
      <c r="G57" s="117">
        <f t="shared" si="50"/>
        <v>19.23076923076923</v>
      </c>
      <c r="H57" s="115">
        <f t="shared" ref="H57:H65" si="64">F57</f>
        <v>25</v>
      </c>
      <c r="I57" s="116">
        <f t="shared" ref="I57:I65" si="65">G57/1.3</f>
        <v>14.792899408284022</v>
      </c>
      <c r="J57" s="114">
        <f t="shared" si="51"/>
        <v>12.955045990413264</v>
      </c>
      <c r="K57" s="115">
        <f t="shared" si="52"/>
        <v>16.666666666666668</v>
      </c>
      <c r="L57" s="115">
        <f t="shared" ref="L57:L62" si="66">K57/1.3</f>
        <v>12.820512820512821</v>
      </c>
      <c r="M57" s="115">
        <f t="shared" si="53"/>
        <v>16.666666666666668</v>
      </c>
      <c r="N57" s="118">
        <f t="shared" si="53"/>
        <v>9.8619329388560146</v>
      </c>
      <c r="O57" s="114">
        <f t="shared" ref="O57:O65" si="67">(D57*AJ57/100)/F57</f>
        <v>1642.1568</v>
      </c>
      <c r="P57" s="115">
        <f t="shared" si="54"/>
        <v>2535.0795600000001</v>
      </c>
      <c r="Q57" s="115">
        <f t="shared" si="55"/>
        <v>256.58699999999999</v>
      </c>
      <c r="R57" s="115">
        <f t="shared" si="56"/>
        <v>2168.1601500000002</v>
      </c>
      <c r="S57" s="116">
        <f t="shared" ref="S57:S65" si="68">O57+P57+Q57+R57</f>
        <v>6601.98351</v>
      </c>
      <c r="T57" s="119">
        <f t="shared" si="57"/>
        <v>2463.2351999999996</v>
      </c>
      <c r="U57" s="119">
        <f t="shared" si="58"/>
        <v>3802.6193399999997</v>
      </c>
      <c r="V57" s="119">
        <f t="shared" si="59"/>
        <v>384.88049999999998</v>
      </c>
      <c r="W57" s="119">
        <f t="shared" si="60"/>
        <v>3252.2402250000005</v>
      </c>
      <c r="X57" s="153">
        <f t="shared" ref="X57:X65" si="69">T57+U57+V57+W57</f>
        <v>9902.9752650000009</v>
      </c>
      <c r="Y57" s="114">
        <f t="shared" ref="Y57:Y65" si="70">D57/E57</f>
        <v>6601.98351</v>
      </c>
      <c r="Z57" s="117"/>
      <c r="AA57" s="117"/>
      <c r="AB57" s="117">
        <f t="shared" ref="AB57:AB65" si="71">D57/J57</f>
        <v>9902.9752650000009</v>
      </c>
      <c r="AC57" s="115">
        <f t="shared" ref="AC57:AC65" si="72">C57/E57</f>
        <v>4401.3223399999997</v>
      </c>
      <c r="AD57" s="115">
        <f t="shared" ref="AD57:AD65" si="73">AC57/$BM$9</f>
        <v>18.809069829059826</v>
      </c>
      <c r="AE57" s="118">
        <f t="shared" ref="AE57:AE65" si="74">AD57*1.5</f>
        <v>28.213604743589741</v>
      </c>
      <c r="AF57" s="118">
        <f t="shared" ref="AF57:AF65" si="75">C57/J57/$BM$9</f>
        <v>28.213604743589748</v>
      </c>
      <c r="AG57" s="115">
        <f t="shared" ref="AG57:AG65" si="76">AD57/4</f>
        <v>4.7022674572649565</v>
      </c>
      <c r="AH57" s="115">
        <f t="shared" ref="AH57:AH65" si="77">AD57/2</f>
        <v>9.4045349145299131</v>
      </c>
      <c r="AI57" s="220">
        <f t="shared" ref="AI57:AI65" si="78">AD57*B57</f>
        <v>28.213604743589741</v>
      </c>
      <c r="AJ57" s="113">
        <v>32</v>
      </c>
      <c r="AK57" s="119">
        <f t="shared" ref="AK57:AK66" si="79">100-AJ57-AL57-AM57</f>
        <v>38</v>
      </c>
      <c r="AL57" s="115">
        <v>5</v>
      </c>
      <c r="AM57" s="116">
        <v>25</v>
      </c>
      <c r="AN57" s="114">
        <f t="shared" ref="AN57:AN66" si="80">AO57+AP57+AQ57+AR57</f>
        <v>18.809069829059826</v>
      </c>
      <c r="AO57" s="115">
        <f t="shared" ref="AO57:AO66" si="81">AD57*AJ57%</f>
        <v>6.0189023452991446</v>
      </c>
      <c r="AP57" s="115">
        <f t="shared" ref="AP57:AP66" si="82">AD57*AK57%</f>
        <v>7.1474465350427341</v>
      </c>
      <c r="AQ57" s="115">
        <f t="shared" ref="AQ57:AQ66" si="83">AD57*AL57%</f>
        <v>0.9404534914529914</v>
      </c>
      <c r="AR57" s="116">
        <f t="shared" ref="AR57:AR66" si="84">AD57*AM57%</f>
        <v>4.7022674572649565</v>
      </c>
      <c r="AS57" s="119">
        <f t="shared" ref="AS57:AS65" si="85">AT57+AU57+AV57+AW57</f>
        <v>28.213604743589745</v>
      </c>
      <c r="AT57" s="115">
        <f t="shared" ref="AT57:AT67" si="86">AE57*AJ57%</f>
        <v>9.0283535179487178</v>
      </c>
      <c r="AU57" s="115">
        <f t="shared" ref="AU57:AU66" si="87">AE57*AK57%</f>
        <v>10.721169802564102</v>
      </c>
      <c r="AV57" s="115">
        <f t="shared" ref="AV57:AV66" si="88">AE57*AL57%</f>
        <v>1.4106802371794871</v>
      </c>
      <c r="AW57" s="116">
        <f t="shared" ref="AW57:AW66" si="89">AE57*AM57%</f>
        <v>7.0534011858974353</v>
      </c>
      <c r="AX57" s="119">
        <f t="shared" si="61"/>
        <v>4.7022674572649565</v>
      </c>
      <c r="AY57" s="115">
        <f t="shared" ref="AY57:AY66" si="90">AG57*AJ57%</f>
        <v>1.5047255863247861</v>
      </c>
      <c r="AZ57" s="115">
        <f t="shared" ref="AZ57:AZ66" si="91">AG57*AK57%</f>
        <v>1.7868616337606835</v>
      </c>
      <c r="BA57" s="115">
        <f t="shared" ref="BA57:BA66" si="92">AG57*AL57%</f>
        <v>0.23511337286324785</v>
      </c>
      <c r="BB57" s="115">
        <f t="shared" ref="BB57:BB66" si="93">AG57*AM57%</f>
        <v>1.1755668643162391</v>
      </c>
      <c r="BC57" s="119">
        <f t="shared" ref="BC57:BC65" si="94">BD57+BE57+BF57+BG57</f>
        <v>9.4045349145299131</v>
      </c>
      <c r="BD57" s="115">
        <f t="shared" ref="BD57:BD65" si="95">AH57*AJ57%</f>
        <v>3.0094511726495723</v>
      </c>
      <c r="BE57" s="115">
        <f t="shared" ref="BE57:BE65" si="96">AH57*AK57%</f>
        <v>3.573723267521367</v>
      </c>
      <c r="BF57" s="115">
        <f t="shared" ref="BF57:BF65" si="97">AH57*AL57%</f>
        <v>0.4702267457264957</v>
      </c>
      <c r="BG57" s="115">
        <f t="shared" ref="BG57:BG65" si="98">AH57*AM57%</f>
        <v>2.3511337286324783</v>
      </c>
      <c r="BH57" s="21"/>
    </row>
    <row r="58" spans="1:60" x14ac:dyDescent="0.25">
      <c r="A58" s="3" t="s">
        <v>2</v>
      </c>
      <c r="B58" s="189">
        <v>1</v>
      </c>
      <c r="C58" s="113">
        <f t="shared" si="62"/>
        <v>85529</v>
      </c>
      <c r="D58" s="113">
        <f>B58*C58</f>
        <v>85529</v>
      </c>
      <c r="E58" s="114">
        <f t="shared" si="63"/>
        <v>20.383204239706483</v>
      </c>
      <c r="F58" s="115">
        <v>25</v>
      </c>
      <c r="G58" s="117">
        <f t="shared" si="50"/>
        <v>19.23076923076923</v>
      </c>
      <c r="H58" s="115">
        <f t="shared" si="64"/>
        <v>25</v>
      </c>
      <c r="I58" s="116">
        <f t="shared" si="65"/>
        <v>14.792899408284022</v>
      </c>
      <c r="J58" s="114">
        <f t="shared" si="51"/>
        <v>13.588802826470991</v>
      </c>
      <c r="K58" s="115">
        <f t="shared" si="52"/>
        <v>16.666666666666668</v>
      </c>
      <c r="L58" s="115">
        <f t="shared" si="66"/>
        <v>12.820512820512821</v>
      </c>
      <c r="M58" s="115">
        <f t="shared" si="53"/>
        <v>16.666666666666668</v>
      </c>
      <c r="N58" s="118">
        <f t="shared" si="53"/>
        <v>9.8619329388560146</v>
      </c>
      <c r="O58" s="114">
        <f t="shared" si="67"/>
        <v>1607.9451999999999</v>
      </c>
      <c r="P58" s="115">
        <f t="shared" si="54"/>
        <v>800.55143999999996</v>
      </c>
      <c r="Q58" s="115">
        <f t="shared" si="55"/>
        <v>342.11599999999999</v>
      </c>
      <c r="R58" s="115">
        <f t="shared" si="56"/>
        <v>1445.4401000000003</v>
      </c>
      <c r="S58" s="116">
        <f t="shared" si="68"/>
        <v>4196.0527400000001</v>
      </c>
      <c r="T58" s="119">
        <f t="shared" si="57"/>
        <v>2411.9177999999997</v>
      </c>
      <c r="U58" s="119">
        <f t="shared" si="58"/>
        <v>1200.8271599999998</v>
      </c>
      <c r="V58" s="119">
        <f t="shared" si="59"/>
        <v>513.17399999999998</v>
      </c>
      <c r="W58" s="119">
        <f t="shared" si="60"/>
        <v>2168.1601500000002</v>
      </c>
      <c r="X58" s="153">
        <f t="shared" si="69"/>
        <v>6294.0791099999988</v>
      </c>
      <c r="Y58" s="114">
        <f t="shared" si="70"/>
        <v>4196.0527400000001</v>
      </c>
      <c r="Z58" s="117"/>
      <c r="AA58" s="117"/>
      <c r="AB58" s="117">
        <f t="shared" si="71"/>
        <v>6294.0791099999988</v>
      </c>
      <c r="AC58" s="115">
        <f t="shared" si="72"/>
        <v>4196.0527400000001</v>
      </c>
      <c r="AD58" s="115">
        <f t="shared" si="73"/>
        <v>17.931849316239315</v>
      </c>
      <c r="AE58" s="118">
        <f t="shared" si="74"/>
        <v>26.897773974358973</v>
      </c>
      <c r="AF58" s="118">
        <f t="shared" si="75"/>
        <v>26.897773974358969</v>
      </c>
      <c r="AG58" s="115">
        <f t="shared" si="76"/>
        <v>4.4829623290598288</v>
      </c>
      <c r="AH58" s="115">
        <f t="shared" si="77"/>
        <v>8.9659246581196577</v>
      </c>
      <c r="AI58" s="220">
        <f t="shared" si="78"/>
        <v>17.931849316239315</v>
      </c>
      <c r="AJ58" s="113">
        <v>47</v>
      </c>
      <c r="AK58" s="119">
        <f t="shared" si="79"/>
        <v>18</v>
      </c>
      <c r="AL58" s="115">
        <v>10</v>
      </c>
      <c r="AM58" s="116">
        <v>25</v>
      </c>
      <c r="AN58" s="114">
        <f t="shared" si="80"/>
        <v>17.931849316239315</v>
      </c>
      <c r="AO58" s="115">
        <f t="shared" si="81"/>
        <v>8.4279691786324769</v>
      </c>
      <c r="AP58" s="115">
        <f t="shared" si="82"/>
        <v>3.2277328769230764</v>
      </c>
      <c r="AQ58" s="115">
        <f t="shared" si="83"/>
        <v>1.7931849316239317</v>
      </c>
      <c r="AR58" s="116">
        <f t="shared" si="84"/>
        <v>4.4829623290598288</v>
      </c>
      <c r="AS58" s="119">
        <f t="shared" si="85"/>
        <v>26.897773974358973</v>
      </c>
      <c r="AT58" s="115">
        <f t="shared" si="86"/>
        <v>12.641953767948717</v>
      </c>
      <c r="AU58" s="115">
        <f t="shared" si="87"/>
        <v>4.8415993153846149</v>
      </c>
      <c r="AV58" s="115">
        <f t="shared" si="88"/>
        <v>2.6897773974358974</v>
      </c>
      <c r="AW58" s="116">
        <f t="shared" si="89"/>
        <v>6.7244434935897432</v>
      </c>
      <c r="AX58" s="119">
        <f t="shared" si="61"/>
        <v>4.4829623290598288</v>
      </c>
      <c r="AY58" s="115">
        <f t="shared" si="90"/>
        <v>2.1069922946581192</v>
      </c>
      <c r="AZ58" s="115">
        <f t="shared" si="91"/>
        <v>0.80693321923076911</v>
      </c>
      <c r="BA58" s="115">
        <f t="shared" si="92"/>
        <v>0.44829623290598292</v>
      </c>
      <c r="BB58" s="115">
        <f t="shared" si="93"/>
        <v>1.1207405822649572</v>
      </c>
      <c r="BC58" s="119">
        <f t="shared" si="94"/>
        <v>8.9659246581196577</v>
      </c>
      <c r="BD58" s="115">
        <f t="shared" si="95"/>
        <v>4.2139845893162384</v>
      </c>
      <c r="BE58" s="115">
        <f t="shared" si="96"/>
        <v>1.6138664384615382</v>
      </c>
      <c r="BF58" s="115">
        <f t="shared" si="97"/>
        <v>0.89659246581196583</v>
      </c>
      <c r="BG58" s="115">
        <f t="shared" si="98"/>
        <v>2.2414811645299144</v>
      </c>
      <c r="BH58" s="21"/>
    </row>
    <row r="59" spans="1:60" x14ac:dyDescent="0.25">
      <c r="A59" s="3" t="s">
        <v>3</v>
      </c>
      <c r="B59" s="189">
        <v>1.5</v>
      </c>
      <c r="C59" s="113">
        <f t="shared" si="62"/>
        <v>85529</v>
      </c>
      <c r="D59" s="113">
        <f>B59*C59</f>
        <v>128293.5</v>
      </c>
      <c r="E59" s="114">
        <f t="shared" si="63"/>
        <v>23.594180102241449</v>
      </c>
      <c r="F59" s="115">
        <v>30</v>
      </c>
      <c r="G59" s="117">
        <f t="shared" si="50"/>
        <v>23.076923076923077</v>
      </c>
      <c r="H59" s="115">
        <f t="shared" si="64"/>
        <v>30</v>
      </c>
      <c r="I59" s="116">
        <f t="shared" si="65"/>
        <v>17.751479289940828</v>
      </c>
      <c r="J59" s="114">
        <f t="shared" si="51"/>
        <v>15.729453401494295</v>
      </c>
      <c r="K59" s="115">
        <f t="shared" si="52"/>
        <v>20</v>
      </c>
      <c r="L59" s="115">
        <f t="shared" si="66"/>
        <v>15.384615384615383</v>
      </c>
      <c r="M59" s="115">
        <f t="shared" si="53"/>
        <v>20</v>
      </c>
      <c r="N59" s="118">
        <f t="shared" si="53"/>
        <v>11.834319526627219</v>
      </c>
      <c r="O59" s="114">
        <f t="shared" si="67"/>
        <v>940.81899999999996</v>
      </c>
      <c r="P59" s="115">
        <f t="shared" si="54"/>
        <v>1834.5970500000001</v>
      </c>
      <c r="Q59" s="115">
        <f t="shared" si="55"/>
        <v>855.29000000000008</v>
      </c>
      <c r="R59" s="115">
        <f t="shared" si="56"/>
        <v>1806.800125</v>
      </c>
      <c r="S59" s="116">
        <f t="shared" si="68"/>
        <v>5437.5061749999995</v>
      </c>
      <c r="T59" s="119">
        <f t="shared" si="57"/>
        <v>1411.2284999999999</v>
      </c>
      <c r="U59" s="119">
        <f t="shared" si="58"/>
        <v>2751.8955750000005</v>
      </c>
      <c r="V59" s="119">
        <f t="shared" si="59"/>
        <v>1282.9349999999999</v>
      </c>
      <c r="W59" s="119">
        <f t="shared" si="60"/>
        <v>2710.2001875000001</v>
      </c>
      <c r="X59" s="153">
        <f t="shared" si="69"/>
        <v>8156.2592625000016</v>
      </c>
      <c r="Y59" s="114">
        <f t="shared" si="70"/>
        <v>5437.5061749999995</v>
      </c>
      <c r="Z59" s="117"/>
      <c r="AA59" s="117"/>
      <c r="AB59" s="117">
        <f t="shared" si="71"/>
        <v>8156.2592625000016</v>
      </c>
      <c r="AC59" s="115">
        <f t="shared" si="72"/>
        <v>3625.0041166666665</v>
      </c>
      <c r="AD59" s="115">
        <f t="shared" si="73"/>
        <v>15.491470584045583</v>
      </c>
      <c r="AE59" s="118">
        <f t="shared" si="74"/>
        <v>23.237205876068373</v>
      </c>
      <c r="AF59" s="118">
        <f t="shared" si="75"/>
        <v>23.237205876068384</v>
      </c>
      <c r="AG59" s="115">
        <f t="shared" si="76"/>
        <v>3.8728676460113958</v>
      </c>
      <c r="AH59" s="115">
        <f t="shared" si="77"/>
        <v>7.7457352920227915</v>
      </c>
      <c r="AI59" s="220">
        <f t="shared" si="78"/>
        <v>23.237205876068373</v>
      </c>
      <c r="AJ59" s="113">
        <v>22</v>
      </c>
      <c r="AK59" s="119">
        <f t="shared" si="79"/>
        <v>33</v>
      </c>
      <c r="AL59" s="115">
        <v>20</v>
      </c>
      <c r="AM59" s="116">
        <v>25</v>
      </c>
      <c r="AN59" s="114">
        <f t="shared" si="80"/>
        <v>15.491470584045583</v>
      </c>
      <c r="AO59" s="115">
        <f t="shared" si="81"/>
        <v>3.4081235284900284</v>
      </c>
      <c r="AP59" s="115">
        <f t="shared" si="82"/>
        <v>5.1121852927350426</v>
      </c>
      <c r="AQ59" s="115">
        <f t="shared" si="83"/>
        <v>3.0982941168091167</v>
      </c>
      <c r="AR59" s="116">
        <f t="shared" si="84"/>
        <v>3.8728676460113958</v>
      </c>
      <c r="AS59" s="119">
        <f t="shared" si="85"/>
        <v>23.237205876068373</v>
      </c>
      <c r="AT59" s="115">
        <f t="shared" si="86"/>
        <v>5.1121852927350417</v>
      </c>
      <c r="AU59" s="115">
        <f t="shared" si="87"/>
        <v>7.6682779391025635</v>
      </c>
      <c r="AV59" s="115">
        <f t="shared" si="88"/>
        <v>4.6474411752136744</v>
      </c>
      <c r="AW59" s="116">
        <f t="shared" si="89"/>
        <v>5.8093014690170932</v>
      </c>
      <c r="AX59" s="119">
        <f t="shared" si="61"/>
        <v>3.8728676460113958</v>
      </c>
      <c r="AY59" s="115">
        <f t="shared" si="90"/>
        <v>0.8520308821225071</v>
      </c>
      <c r="AZ59" s="115">
        <f t="shared" si="91"/>
        <v>1.2780463231837607</v>
      </c>
      <c r="BA59" s="115">
        <f t="shared" si="92"/>
        <v>0.77457352920227918</v>
      </c>
      <c r="BB59" s="115">
        <f t="shared" si="93"/>
        <v>0.96821691150284894</v>
      </c>
      <c r="BC59" s="119">
        <f t="shared" si="94"/>
        <v>7.7457352920227915</v>
      </c>
      <c r="BD59" s="115">
        <f t="shared" si="95"/>
        <v>1.7040617642450142</v>
      </c>
      <c r="BE59" s="115">
        <f t="shared" si="96"/>
        <v>2.5560926463675213</v>
      </c>
      <c r="BF59" s="115">
        <f t="shared" si="97"/>
        <v>1.5491470584045584</v>
      </c>
      <c r="BG59" s="115">
        <f t="shared" si="98"/>
        <v>1.9364338230056979</v>
      </c>
      <c r="BH59" s="21"/>
    </row>
    <row r="60" spans="1:60" x14ac:dyDescent="0.25">
      <c r="A60" s="3" t="s">
        <v>4</v>
      </c>
      <c r="B60" s="189">
        <v>1.5</v>
      </c>
      <c r="C60" s="113">
        <f t="shared" si="62"/>
        <v>85529</v>
      </c>
      <c r="D60" s="113">
        <f t="shared" ref="D60:D65" si="99">B60*C60</f>
        <v>128293.5</v>
      </c>
      <c r="E60" s="114">
        <f t="shared" si="63"/>
        <v>22.94455066921606</v>
      </c>
      <c r="F60" s="115">
        <v>30</v>
      </c>
      <c r="G60" s="117">
        <f t="shared" si="50"/>
        <v>23.076923076923077</v>
      </c>
      <c r="H60" s="115">
        <f t="shared" si="64"/>
        <v>30</v>
      </c>
      <c r="I60" s="116">
        <f t="shared" si="65"/>
        <v>17.751479289940828</v>
      </c>
      <c r="J60" s="114">
        <f t="shared" si="51"/>
        <v>15.296367112810705</v>
      </c>
      <c r="K60" s="115">
        <f t="shared" si="52"/>
        <v>20</v>
      </c>
      <c r="L60" s="115">
        <f t="shared" si="66"/>
        <v>15.384615384615383</v>
      </c>
      <c r="M60" s="115">
        <f t="shared" si="53"/>
        <v>20</v>
      </c>
      <c r="N60" s="118">
        <f t="shared" si="53"/>
        <v>11.834319526627219</v>
      </c>
      <c r="O60" s="114">
        <f t="shared" si="67"/>
        <v>1069.1125</v>
      </c>
      <c r="P60" s="115">
        <f t="shared" si="54"/>
        <v>2501.72325</v>
      </c>
      <c r="Q60" s="115">
        <f t="shared" si="55"/>
        <v>213.82250000000002</v>
      </c>
      <c r="R60" s="115">
        <f t="shared" si="56"/>
        <v>1806.800125</v>
      </c>
      <c r="S60" s="116">
        <f t="shared" si="68"/>
        <v>5591.4583750000002</v>
      </c>
      <c r="T60" s="119">
        <f t="shared" si="57"/>
        <v>1603.66875</v>
      </c>
      <c r="U60" s="119">
        <f t="shared" si="58"/>
        <v>3752.584875</v>
      </c>
      <c r="V60" s="119">
        <f t="shared" si="59"/>
        <v>320.73374999999999</v>
      </c>
      <c r="W60" s="119">
        <f t="shared" si="60"/>
        <v>2710.2001875000001</v>
      </c>
      <c r="X60" s="153">
        <f t="shared" si="69"/>
        <v>8387.1875625000011</v>
      </c>
      <c r="Y60" s="114">
        <f t="shared" si="70"/>
        <v>5591.4583750000002</v>
      </c>
      <c r="Z60" s="117"/>
      <c r="AA60" s="117"/>
      <c r="AB60" s="117">
        <f t="shared" si="71"/>
        <v>8387.1875625000011</v>
      </c>
      <c r="AC60" s="115">
        <f t="shared" si="72"/>
        <v>3727.6389166666668</v>
      </c>
      <c r="AD60" s="115">
        <f t="shared" si="73"/>
        <v>15.93008084045584</v>
      </c>
      <c r="AE60" s="118">
        <f t="shared" si="74"/>
        <v>23.895121260683759</v>
      </c>
      <c r="AF60" s="118">
        <f t="shared" si="75"/>
        <v>23.895121260683766</v>
      </c>
      <c r="AG60" s="115">
        <f t="shared" si="76"/>
        <v>3.9825202101139601</v>
      </c>
      <c r="AH60" s="115">
        <f t="shared" si="77"/>
        <v>7.9650404202279201</v>
      </c>
      <c r="AI60" s="220">
        <f t="shared" si="78"/>
        <v>23.895121260683759</v>
      </c>
      <c r="AJ60" s="113">
        <v>25</v>
      </c>
      <c r="AK60" s="119">
        <f t="shared" si="79"/>
        <v>45</v>
      </c>
      <c r="AL60" s="115">
        <v>5</v>
      </c>
      <c r="AM60" s="116">
        <v>25</v>
      </c>
      <c r="AN60" s="114">
        <f t="shared" si="80"/>
        <v>15.93008084045584</v>
      </c>
      <c r="AO60" s="115">
        <f t="shared" si="81"/>
        <v>3.9825202101139601</v>
      </c>
      <c r="AP60" s="115">
        <f t="shared" si="82"/>
        <v>7.1685363782051281</v>
      </c>
      <c r="AQ60" s="115">
        <f t="shared" si="83"/>
        <v>0.79650404202279201</v>
      </c>
      <c r="AR60" s="116">
        <f t="shared" si="84"/>
        <v>3.9825202101139601</v>
      </c>
      <c r="AS60" s="119">
        <f t="shared" si="85"/>
        <v>23.895121260683759</v>
      </c>
      <c r="AT60" s="115">
        <f t="shared" si="86"/>
        <v>5.9737803151709397</v>
      </c>
      <c r="AU60" s="115">
        <f t="shared" si="87"/>
        <v>10.752804567307692</v>
      </c>
      <c r="AV60" s="115">
        <f t="shared" si="88"/>
        <v>1.194756063034188</v>
      </c>
      <c r="AW60" s="116">
        <f t="shared" si="89"/>
        <v>5.9737803151709397</v>
      </c>
      <c r="AX60" s="119">
        <f t="shared" si="61"/>
        <v>3.9825202101139601</v>
      </c>
      <c r="AY60" s="115">
        <f t="shared" si="90"/>
        <v>0.99563005252849002</v>
      </c>
      <c r="AZ60" s="115">
        <f t="shared" si="91"/>
        <v>1.792134094551282</v>
      </c>
      <c r="BA60" s="115">
        <f t="shared" si="92"/>
        <v>0.199126010505698</v>
      </c>
      <c r="BB60" s="115">
        <f t="shared" si="93"/>
        <v>0.99563005252849002</v>
      </c>
      <c r="BC60" s="119">
        <f t="shared" si="94"/>
        <v>7.9650404202279201</v>
      </c>
      <c r="BD60" s="115">
        <f t="shared" si="95"/>
        <v>1.99126010505698</v>
      </c>
      <c r="BE60" s="115">
        <f t="shared" si="96"/>
        <v>3.5842681891025641</v>
      </c>
      <c r="BF60" s="115">
        <f t="shared" si="97"/>
        <v>0.39825202101139601</v>
      </c>
      <c r="BG60" s="115">
        <f t="shared" si="98"/>
        <v>1.99126010505698</v>
      </c>
      <c r="BH60" s="21"/>
    </row>
    <row r="61" spans="1:60" x14ac:dyDescent="0.25">
      <c r="A61" s="3" t="s">
        <v>5</v>
      </c>
      <c r="B61" s="189">
        <v>4.25</v>
      </c>
      <c r="C61" s="113">
        <f t="shared" si="62"/>
        <v>85529</v>
      </c>
      <c r="D61" s="113">
        <f t="shared" si="99"/>
        <v>363498.25</v>
      </c>
      <c r="E61" s="114">
        <f t="shared" si="63"/>
        <v>19.896538002387587</v>
      </c>
      <c r="F61" s="115">
        <v>25</v>
      </c>
      <c r="G61" s="117">
        <f t="shared" si="50"/>
        <v>19.23076923076923</v>
      </c>
      <c r="H61" s="115">
        <f t="shared" si="64"/>
        <v>25</v>
      </c>
      <c r="I61" s="116">
        <f t="shared" si="65"/>
        <v>14.792899408284022</v>
      </c>
      <c r="J61" s="114">
        <f t="shared" si="51"/>
        <v>13.26435866825839</v>
      </c>
      <c r="K61" s="115">
        <f t="shared" si="52"/>
        <v>16.666666666666668</v>
      </c>
      <c r="L61" s="115">
        <f t="shared" si="66"/>
        <v>12.820512820512821</v>
      </c>
      <c r="M61" s="115">
        <f t="shared" si="53"/>
        <v>16.666666666666668</v>
      </c>
      <c r="N61" s="118">
        <f t="shared" si="53"/>
        <v>9.8619329388560146</v>
      </c>
      <c r="O61" s="114">
        <f t="shared" si="67"/>
        <v>6106.7706000000007</v>
      </c>
      <c r="P61" s="115">
        <f t="shared" si="54"/>
        <v>5292.5345200000002</v>
      </c>
      <c r="Q61" s="115">
        <f t="shared" si="55"/>
        <v>726.99649999999997</v>
      </c>
      <c r="R61" s="115">
        <f t="shared" si="56"/>
        <v>6143.120425000001</v>
      </c>
      <c r="S61" s="116">
        <f t="shared" si="68"/>
        <v>18269.422044999999</v>
      </c>
      <c r="T61" s="119">
        <f t="shared" si="57"/>
        <v>9160.1558999999997</v>
      </c>
      <c r="U61" s="119">
        <f t="shared" si="58"/>
        <v>7938.8017799999989</v>
      </c>
      <c r="V61" s="119">
        <f t="shared" si="59"/>
        <v>1090.4947499999998</v>
      </c>
      <c r="W61" s="119">
        <f t="shared" si="60"/>
        <v>9214.6806375000015</v>
      </c>
      <c r="X61" s="153">
        <f t="shared" si="69"/>
        <v>27404.133067499999</v>
      </c>
      <c r="Y61" s="114">
        <f t="shared" si="70"/>
        <v>18269.422044999999</v>
      </c>
      <c r="Z61" s="117"/>
      <c r="AA61" s="117"/>
      <c r="AB61" s="117">
        <f t="shared" si="71"/>
        <v>27404.133067499999</v>
      </c>
      <c r="AC61" s="115">
        <f t="shared" si="72"/>
        <v>4298.6875399999999</v>
      </c>
      <c r="AD61" s="115">
        <f t="shared" si="73"/>
        <v>18.370459572649573</v>
      </c>
      <c r="AE61" s="118">
        <f t="shared" si="74"/>
        <v>27.555689358974359</v>
      </c>
      <c r="AF61" s="118">
        <f t="shared" si="75"/>
        <v>27.555689358974355</v>
      </c>
      <c r="AG61" s="115">
        <f t="shared" si="76"/>
        <v>4.5926148931623931</v>
      </c>
      <c r="AH61" s="115">
        <f t="shared" si="77"/>
        <v>9.1852297863247863</v>
      </c>
      <c r="AI61" s="220">
        <f t="shared" si="78"/>
        <v>78.074453183760681</v>
      </c>
      <c r="AJ61" s="113">
        <v>42</v>
      </c>
      <c r="AK61" s="119">
        <f t="shared" si="79"/>
        <v>28</v>
      </c>
      <c r="AL61" s="115">
        <v>5</v>
      </c>
      <c r="AM61" s="116">
        <v>25</v>
      </c>
      <c r="AN61" s="114">
        <f t="shared" si="80"/>
        <v>18.370459572649573</v>
      </c>
      <c r="AO61" s="115">
        <f t="shared" si="81"/>
        <v>7.71559302051282</v>
      </c>
      <c r="AP61" s="115">
        <f t="shared" si="82"/>
        <v>5.1437286803418809</v>
      </c>
      <c r="AQ61" s="115">
        <f t="shared" si="83"/>
        <v>0.91852297863247867</v>
      </c>
      <c r="AR61" s="116">
        <f t="shared" si="84"/>
        <v>4.5926148931623931</v>
      </c>
      <c r="AS61" s="119">
        <f t="shared" si="85"/>
        <v>27.555689358974359</v>
      </c>
      <c r="AT61" s="115">
        <f t="shared" si="86"/>
        <v>11.57338953076923</v>
      </c>
      <c r="AU61" s="115">
        <f t="shared" si="87"/>
        <v>7.7155930205128209</v>
      </c>
      <c r="AV61" s="115">
        <f t="shared" si="88"/>
        <v>1.3777844679487181</v>
      </c>
      <c r="AW61" s="116">
        <f t="shared" si="89"/>
        <v>6.8889223397435897</v>
      </c>
      <c r="AX61" s="119">
        <f t="shared" si="61"/>
        <v>4.5926148931623931</v>
      </c>
      <c r="AY61" s="115">
        <f t="shared" si="90"/>
        <v>1.928898255128205</v>
      </c>
      <c r="AZ61" s="115">
        <f t="shared" si="91"/>
        <v>1.2859321700854702</v>
      </c>
      <c r="BA61" s="115">
        <f t="shared" si="92"/>
        <v>0.22963074465811967</v>
      </c>
      <c r="BB61" s="115">
        <f t="shared" si="93"/>
        <v>1.1481537232905983</v>
      </c>
      <c r="BC61" s="119">
        <f t="shared" si="94"/>
        <v>9.1852297863247863</v>
      </c>
      <c r="BD61" s="115">
        <f t="shared" si="95"/>
        <v>3.85779651025641</v>
      </c>
      <c r="BE61" s="115">
        <f t="shared" si="96"/>
        <v>2.5718643401709405</v>
      </c>
      <c r="BF61" s="115">
        <f t="shared" si="97"/>
        <v>0.45926148931623934</v>
      </c>
      <c r="BG61" s="115">
        <f t="shared" si="98"/>
        <v>2.2963074465811966</v>
      </c>
      <c r="BH61" s="21"/>
    </row>
    <row r="62" spans="1:60" x14ac:dyDescent="0.25">
      <c r="A62" s="3" t="s">
        <v>6</v>
      </c>
      <c r="B62" s="189">
        <v>1</v>
      </c>
      <c r="C62" s="113">
        <f t="shared" si="62"/>
        <v>85529</v>
      </c>
      <c r="D62" s="113">
        <f t="shared" si="99"/>
        <v>85529</v>
      </c>
      <c r="E62" s="114">
        <f t="shared" si="63"/>
        <v>20.987174504469493</v>
      </c>
      <c r="F62" s="115">
        <v>27</v>
      </c>
      <c r="G62" s="117">
        <f t="shared" si="50"/>
        <v>20.76923076923077</v>
      </c>
      <c r="H62" s="115">
        <f t="shared" si="64"/>
        <v>27</v>
      </c>
      <c r="I62" s="116">
        <f t="shared" si="65"/>
        <v>15.976331360946746</v>
      </c>
      <c r="J62" s="114">
        <f t="shared" si="51"/>
        <v>13.991449669646329</v>
      </c>
      <c r="K62" s="115">
        <f t="shared" si="52"/>
        <v>18</v>
      </c>
      <c r="L62" s="115">
        <f t="shared" si="66"/>
        <v>13.846153846153845</v>
      </c>
      <c r="M62" s="115">
        <f t="shared" si="53"/>
        <v>18</v>
      </c>
      <c r="N62" s="118">
        <f t="shared" si="53"/>
        <v>10.650887573964498</v>
      </c>
      <c r="O62" s="114">
        <f t="shared" si="67"/>
        <v>1013.6770370370369</v>
      </c>
      <c r="P62" s="115">
        <f t="shared" si="54"/>
        <v>1564.863925925926</v>
      </c>
      <c r="Q62" s="115">
        <f t="shared" si="55"/>
        <v>158.38703703703703</v>
      </c>
      <c r="R62" s="115">
        <f t="shared" si="56"/>
        <v>1338.3704629629628</v>
      </c>
      <c r="S62" s="116">
        <f t="shared" si="68"/>
        <v>4075.2984629629627</v>
      </c>
      <c r="T62" s="119">
        <f t="shared" si="57"/>
        <v>1520.5155555555555</v>
      </c>
      <c r="U62" s="119">
        <f t="shared" si="58"/>
        <v>2347.2958888888893</v>
      </c>
      <c r="V62" s="119">
        <f t="shared" si="59"/>
        <v>237.58055555555555</v>
      </c>
      <c r="W62" s="119">
        <f t="shared" si="60"/>
        <v>2007.5556944444443</v>
      </c>
      <c r="X62" s="153">
        <f t="shared" si="69"/>
        <v>6112.9476944444441</v>
      </c>
      <c r="Y62" s="114">
        <f t="shared" si="70"/>
        <v>4075.2984629629623</v>
      </c>
      <c r="Z62" s="117"/>
      <c r="AA62" s="117"/>
      <c r="AB62" s="117">
        <f t="shared" si="71"/>
        <v>6112.9476944444441</v>
      </c>
      <c r="AC62" s="115">
        <f t="shared" si="72"/>
        <v>4075.2984629629623</v>
      </c>
      <c r="AD62" s="115">
        <f t="shared" si="73"/>
        <v>17.415805397277616</v>
      </c>
      <c r="AE62" s="118">
        <f t="shared" si="74"/>
        <v>26.123708095916424</v>
      </c>
      <c r="AF62" s="118">
        <f t="shared" si="75"/>
        <v>26.123708095916427</v>
      </c>
      <c r="AG62" s="115">
        <f t="shared" si="76"/>
        <v>4.353951349319404</v>
      </c>
      <c r="AH62" s="115">
        <f t="shared" si="77"/>
        <v>8.7079026986388079</v>
      </c>
      <c r="AI62" s="220">
        <f t="shared" si="78"/>
        <v>17.415805397277616</v>
      </c>
      <c r="AJ62" s="113">
        <v>32</v>
      </c>
      <c r="AK62" s="119">
        <f t="shared" si="79"/>
        <v>38</v>
      </c>
      <c r="AL62" s="115">
        <v>5</v>
      </c>
      <c r="AM62" s="116">
        <v>25</v>
      </c>
      <c r="AN62" s="114">
        <f t="shared" si="80"/>
        <v>17.415805397277616</v>
      </c>
      <c r="AO62" s="115">
        <f t="shared" si="81"/>
        <v>5.5730577271288375</v>
      </c>
      <c r="AP62" s="115">
        <f t="shared" si="82"/>
        <v>6.6180060509654943</v>
      </c>
      <c r="AQ62" s="115">
        <f t="shared" si="83"/>
        <v>0.87079026986388086</v>
      </c>
      <c r="AR62" s="116">
        <f t="shared" si="84"/>
        <v>4.353951349319404</v>
      </c>
      <c r="AS62" s="119">
        <f t="shared" si="85"/>
        <v>26.123708095916427</v>
      </c>
      <c r="AT62" s="115">
        <f t="shared" si="86"/>
        <v>8.3595865906932563</v>
      </c>
      <c r="AU62" s="115">
        <f t="shared" si="87"/>
        <v>9.9270090764482415</v>
      </c>
      <c r="AV62" s="115">
        <f t="shared" si="88"/>
        <v>1.3061854047958212</v>
      </c>
      <c r="AW62" s="116">
        <f t="shared" si="89"/>
        <v>6.530927023979106</v>
      </c>
      <c r="AX62" s="119">
        <f t="shared" si="61"/>
        <v>4.353951349319404</v>
      </c>
      <c r="AY62" s="115">
        <f t="shared" si="90"/>
        <v>1.3932644317822094</v>
      </c>
      <c r="AZ62" s="115">
        <f t="shared" si="91"/>
        <v>1.6545015127413736</v>
      </c>
      <c r="BA62" s="115">
        <f t="shared" si="92"/>
        <v>0.21769756746597022</v>
      </c>
      <c r="BB62" s="115">
        <f t="shared" si="93"/>
        <v>1.088487837329851</v>
      </c>
      <c r="BC62" s="119">
        <f t="shared" si="94"/>
        <v>8.7079026986388079</v>
      </c>
      <c r="BD62" s="115">
        <f t="shared" si="95"/>
        <v>2.7865288635644188</v>
      </c>
      <c r="BE62" s="115">
        <f t="shared" si="96"/>
        <v>3.3090030254827472</v>
      </c>
      <c r="BF62" s="115">
        <f t="shared" si="97"/>
        <v>0.43539513493194043</v>
      </c>
      <c r="BG62" s="115">
        <f t="shared" si="98"/>
        <v>2.176975674659702</v>
      </c>
      <c r="BH62" s="21"/>
    </row>
    <row r="63" spans="1:60" x14ac:dyDescent="0.25">
      <c r="A63" s="3" t="s">
        <v>7</v>
      </c>
      <c r="B63" s="189">
        <v>1</v>
      </c>
      <c r="C63" s="113">
        <f t="shared" si="62"/>
        <v>85529</v>
      </c>
      <c r="D63" s="113">
        <f t="shared" si="99"/>
        <v>85529</v>
      </c>
      <c r="E63" s="114">
        <f t="shared" si="63"/>
        <v>15.615384615384615</v>
      </c>
      <c r="F63" s="115">
        <v>29</v>
      </c>
      <c r="G63" s="117">
        <v>14</v>
      </c>
      <c r="H63" s="115">
        <f t="shared" si="64"/>
        <v>29</v>
      </c>
      <c r="I63" s="116">
        <f t="shared" si="65"/>
        <v>10.769230769230768</v>
      </c>
      <c r="J63" s="114">
        <f t="shared" si="51"/>
        <v>11.111111111111111</v>
      </c>
      <c r="K63" s="115">
        <v>20</v>
      </c>
      <c r="L63" s="115">
        <v>10</v>
      </c>
      <c r="M63" s="115">
        <f t="shared" si="53"/>
        <v>19.333333333333332</v>
      </c>
      <c r="N63" s="118">
        <f t="shared" si="53"/>
        <v>7.1794871794871788</v>
      </c>
      <c r="O63" s="114">
        <f t="shared" si="67"/>
        <v>589.85517241379307</v>
      </c>
      <c r="P63" s="115">
        <f t="shared" si="54"/>
        <v>4887.3714285714286</v>
      </c>
      <c r="Q63" s="115">
        <f t="shared" si="55"/>
        <v>0</v>
      </c>
      <c r="R63" s="115">
        <f t="shared" si="56"/>
        <v>0</v>
      </c>
      <c r="S63" s="116">
        <f t="shared" si="68"/>
        <v>5477.2266009852219</v>
      </c>
      <c r="T63" s="119">
        <f t="shared" si="57"/>
        <v>855.29</v>
      </c>
      <c r="U63" s="119">
        <f t="shared" si="58"/>
        <v>6842.32</v>
      </c>
      <c r="V63" s="119">
        <v>0</v>
      </c>
      <c r="W63" s="119">
        <v>0</v>
      </c>
      <c r="X63" s="153">
        <f t="shared" si="69"/>
        <v>7697.61</v>
      </c>
      <c r="Y63" s="114">
        <f t="shared" si="70"/>
        <v>5477.2266009852219</v>
      </c>
      <c r="Z63" s="117"/>
      <c r="AA63" s="117"/>
      <c r="AB63" s="117">
        <f t="shared" si="71"/>
        <v>7697.6100000000006</v>
      </c>
      <c r="AC63" s="115">
        <f t="shared" si="72"/>
        <v>5477.2266009852219</v>
      </c>
      <c r="AD63" s="115">
        <f t="shared" si="73"/>
        <v>23.406951286261631</v>
      </c>
      <c r="AE63" s="118">
        <f t="shared" si="74"/>
        <v>35.110426929392446</v>
      </c>
      <c r="AF63" s="118">
        <f t="shared" si="75"/>
        <v>32.895769230769233</v>
      </c>
      <c r="AG63" s="115">
        <f t="shared" si="76"/>
        <v>5.8517378215654077</v>
      </c>
      <c r="AH63" s="115">
        <f t="shared" si="77"/>
        <v>11.703475643130815</v>
      </c>
      <c r="AI63" s="220">
        <f t="shared" si="78"/>
        <v>23.406951286261631</v>
      </c>
      <c r="AJ63" s="113">
        <v>20</v>
      </c>
      <c r="AK63" s="119">
        <f t="shared" si="79"/>
        <v>80</v>
      </c>
      <c r="AL63" s="115">
        <v>0</v>
      </c>
      <c r="AM63" s="116">
        <v>0</v>
      </c>
      <c r="AN63" s="114">
        <f t="shared" si="80"/>
        <v>23.406951286261631</v>
      </c>
      <c r="AO63" s="115">
        <f t="shared" si="81"/>
        <v>4.6813902572523265</v>
      </c>
      <c r="AP63" s="115">
        <f t="shared" si="82"/>
        <v>18.725561029009306</v>
      </c>
      <c r="AQ63" s="115">
        <f t="shared" si="83"/>
        <v>0</v>
      </c>
      <c r="AR63" s="116">
        <f t="shared" si="84"/>
        <v>0</v>
      </c>
      <c r="AS63" s="119">
        <f t="shared" si="85"/>
        <v>35.110426929392446</v>
      </c>
      <c r="AT63" s="115">
        <f t="shared" si="86"/>
        <v>7.0220853858784897</v>
      </c>
      <c r="AU63" s="115">
        <f t="shared" si="87"/>
        <v>28.088341543513959</v>
      </c>
      <c r="AV63" s="115">
        <f t="shared" si="88"/>
        <v>0</v>
      </c>
      <c r="AW63" s="116">
        <f t="shared" si="89"/>
        <v>0</v>
      </c>
      <c r="AX63" s="119">
        <f t="shared" si="61"/>
        <v>5.8517378215654077</v>
      </c>
      <c r="AY63" s="115">
        <f t="shared" si="90"/>
        <v>1.1703475643130816</v>
      </c>
      <c r="AZ63" s="115">
        <f t="shared" si="91"/>
        <v>4.6813902572523265</v>
      </c>
      <c r="BA63" s="115">
        <f t="shared" si="92"/>
        <v>0</v>
      </c>
      <c r="BB63" s="115">
        <f t="shared" si="93"/>
        <v>0</v>
      </c>
      <c r="BC63" s="119">
        <f t="shared" si="94"/>
        <v>11.703475643130815</v>
      </c>
      <c r="BD63" s="115">
        <f t="shared" si="95"/>
        <v>2.3406951286261632</v>
      </c>
      <c r="BE63" s="115">
        <f t="shared" si="96"/>
        <v>9.362780514504653</v>
      </c>
      <c r="BF63" s="115">
        <f t="shared" si="97"/>
        <v>0</v>
      </c>
      <c r="BG63" s="115">
        <f t="shared" si="98"/>
        <v>0</v>
      </c>
      <c r="BH63" s="21"/>
    </row>
    <row r="64" spans="1:60" x14ac:dyDescent="0.25">
      <c r="A64" s="171" t="s">
        <v>11</v>
      </c>
      <c r="B64" s="191">
        <v>0.5</v>
      </c>
      <c r="C64" s="173">
        <f t="shared" si="62"/>
        <v>85529</v>
      </c>
      <c r="D64" s="173">
        <f t="shared" si="99"/>
        <v>42764.5</v>
      </c>
      <c r="E64" s="174">
        <f t="shared" si="63"/>
        <v>22.226277372262771</v>
      </c>
      <c r="F64" s="175">
        <v>29</v>
      </c>
      <c r="G64" s="176">
        <v>21</v>
      </c>
      <c r="H64" s="175">
        <f t="shared" si="64"/>
        <v>29</v>
      </c>
      <c r="I64" s="116">
        <f t="shared" si="65"/>
        <v>16.153846153846153</v>
      </c>
      <c r="J64" s="174">
        <f t="shared" si="51"/>
        <v>16.129032258064516</v>
      </c>
      <c r="K64" s="175">
        <v>20</v>
      </c>
      <c r="L64" s="175">
        <f>K64/1.3</f>
        <v>15.384615384615383</v>
      </c>
      <c r="M64" s="175">
        <f t="shared" si="53"/>
        <v>19.333333333333332</v>
      </c>
      <c r="N64" s="178">
        <f t="shared" si="53"/>
        <v>10.769230769230768</v>
      </c>
      <c r="O64" s="174">
        <f t="shared" si="67"/>
        <v>294.92758620689654</v>
      </c>
      <c r="P64" s="175">
        <f t="shared" si="54"/>
        <v>1629.1238095238095</v>
      </c>
      <c r="Q64" s="175">
        <f t="shared" si="55"/>
        <v>0</v>
      </c>
      <c r="R64" s="175">
        <f t="shared" si="56"/>
        <v>0</v>
      </c>
      <c r="S64" s="177">
        <f t="shared" si="68"/>
        <v>1924.0513957307062</v>
      </c>
      <c r="T64" s="179">
        <f t="shared" si="57"/>
        <v>427.64499999999998</v>
      </c>
      <c r="U64" s="179">
        <f t="shared" si="58"/>
        <v>2223.7539999999999</v>
      </c>
      <c r="V64" s="179">
        <v>0</v>
      </c>
      <c r="W64" s="179">
        <v>0</v>
      </c>
      <c r="X64" s="180">
        <f t="shared" si="69"/>
        <v>2651.3989999999999</v>
      </c>
      <c r="Y64" s="174">
        <f t="shared" si="70"/>
        <v>1924.0513957307062</v>
      </c>
      <c r="Z64" s="176"/>
      <c r="AA64" s="176"/>
      <c r="AB64" s="176">
        <f t="shared" si="71"/>
        <v>2651.3989999999999</v>
      </c>
      <c r="AC64" s="175">
        <f t="shared" si="72"/>
        <v>3848.1027914614124</v>
      </c>
      <c r="AD64" s="175">
        <f t="shared" si="73"/>
        <v>16.444883724194071</v>
      </c>
      <c r="AE64" s="178">
        <f t="shared" si="74"/>
        <v>24.667325586291106</v>
      </c>
      <c r="AF64" s="178">
        <f t="shared" si="75"/>
        <v>22.661529914529915</v>
      </c>
      <c r="AG64" s="175">
        <f t="shared" si="76"/>
        <v>4.1112209310485177</v>
      </c>
      <c r="AH64" s="175">
        <f t="shared" si="77"/>
        <v>8.2224418620970354</v>
      </c>
      <c r="AI64" s="240">
        <f t="shared" si="78"/>
        <v>8.2224418620970354</v>
      </c>
      <c r="AJ64" s="173">
        <v>20</v>
      </c>
      <c r="AK64" s="179">
        <f t="shared" si="79"/>
        <v>80</v>
      </c>
      <c r="AL64" s="175">
        <v>0</v>
      </c>
      <c r="AM64" s="177">
        <v>0</v>
      </c>
      <c r="AN64" s="174">
        <f t="shared" si="80"/>
        <v>16.444883724194071</v>
      </c>
      <c r="AO64" s="175">
        <f t="shared" si="81"/>
        <v>3.2889767448388145</v>
      </c>
      <c r="AP64" s="175">
        <f t="shared" si="82"/>
        <v>13.155906979355258</v>
      </c>
      <c r="AQ64" s="175">
        <f t="shared" si="83"/>
        <v>0</v>
      </c>
      <c r="AR64" s="177">
        <f t="shared" si="84"/>
        <v>0</v>
      </c>
      <c r="AS64" s="179">
        <f t="shared" si="85"/>
        <v>24.66732558629111</v>
      </c>
      <c r="AT64" s="175">
        <f t="shared" si="86"/>
        <v>4.9334651172582218</v>
      </c>
      <c r="AU64" s="175">
        <f t="shared" si="87"/>
        <v>19.733860469032887</v>
      </c>
      <c r="AV64" s="175">
        <f t="shared" si="88"/>
        <v>0</v>
      </c>
      <c r="AW64" s="177">
        <f t="shared" si="89"/>
        <v>0</v>
      </c>
      <c r="AX64" s="179">
        <f t="shared" si="61"/>
        <v>4.1112209310485177</v>
      </c>
      <c r="AY64" s="175">
        <f t="shared" si="90"/>
        <v>0.82224418620970363</v>
      </c>
      <c r="AZ64" s="175">
        <f t="shared" si="91"/>
        <v>3.2889767448388145</v>
      </c>
      <c r="BA64" s="175">
        <f t="shared" si="92"/>
        <v>0</v>
      </c>
      <c r="BB64" s="175">
        <f t="shared" si="93"/>
        <v>0</v>
      </c>
      <c r="BC64" s="179">
        <f t="shared" si="94"/>
        <v>8.2224418620970354</v>
      </c>
      <c r="BD64" s="115">
        <f t="shared" si="95"/>
        <v>1.6444883724194073</v>
      </c>
      <c r="BE64" s="115">
        <f t="shared" si="96"/>
        <v>6.5779534896776291</v>
      </c>
      <c r="BF64" s="115">
        <f t="shared" si="97"/>
        <v>0</v>
      </c>
      <c r="BG64" s="115">
        <f t="shared" si="98"/>
        <v>0</v>
      </c>
      <c r="BH64" s="21"/>
    </row>
    <row r="65" spans="1:60" x14ac:dyDescent="0.25">
      <c r="A65" s="4" t="s">
        <v>20</v>
      </c>
      <c r="B65" s="190">
        <v>1</v>
      </c>
      <c r="C65" s="113">
        <f t="shared" si="62"/>
        <v>85529</v>
      </c>
      <c r="D65" s="113">
        <f t="shared" si="99"/>
        <v>85529</v>
      </c>
      <c r="E65" s="114">
        <f t="shared" si="63"/>
        <v>24.048096192384769</v>
      </c>
      <c r="F65" s="115">
        <v>30</v>
      </c>
      <c r="G65" s="117">
        <f>F65/1.3</f>
        <v>23.076923076923077</v>
      </c>
      <c r="H65" s="115">
        <f t="shared" si="64"/>
        <v>30</v>
      </c>
      <c r="I65" s="116">
        <f t="shared" si="65"/>
        <v>17.751479289940828</v>
      </c>
      <c r="J65" s="114">
        <f t="shared" si="51"/>
        <v>16.032064128256515</v>
      </c>
      <c r="K65" s="115">
        <f>F65/1.5</f>
        <v>20</v>
      </c>
      <c r="L65" s="115">
        <f>K65/1.3</f>
        <v>15.384615384615383</v>
      </c>
      <c r="M65" s="115">
        <f t="shared" si="53"/>
        <v>20</v>
      </c>
      <c r="N65" s="118">
        <f t="shared" si="53"/>
        <v>11.834319526627219</v>
      </c>
      <c r="O65" s="114">
        <f t="shared" si="67"/>
        <v>1140.3866666666665</v>
      </c>
      <c r="P65" s="115">
        <f t="shared" si="54"/>
        <v>926.56416666666667</v>
      </c>
      <c r="Q65" s="115">
        <f t="shared" si="55"/>
        <v>285.09666666666664</v>
      </c>
      <c r="R65" s="115">
        <f t="shared" si="56"/>
        <v>1204.5334166666667</v>
      </c>
      <c r="S65" s="116">
        <f t="shared" si="68"/>
        <v>3556.5809166666668</v>
      </c>
      <c r="T65" s="119">
        <f t="shared" si="57"/>
        <v>1710.58</v>
      </c>
      <c r="U65" s="119">
        <f t="shared" si="58"/>
        <v>1389.8462500000001</v>
      </c>
      <c r="V65" s="119">
        <f>(D65*AL65/100)/M65</f>
        <v>427.64499999999998</v>
      </c>
      <c r="W65" s="119">
        <f>(D65*AM65/100)/N65</f>
        <v>1806.800125</v>
      </c>
      <c r="X65" s="153">
        <f t="shared" si="69"/>
        <v>5334.8713749999997</v>
      </c>
      <c r="Y65" s="114">
        <f t="shared" si="70"/>
        <v>3556.5809166666668</v>
      </c>
      <c r="Z65" s="115"/>
      <c r="AA65" s="115"/>
      <c r="AB65" s="117">
        <f t="shared" si="71"/>
        <v>5334.8713749999997</v>
      </c>
      <c r="AC65" s="115">
        <f t="shared" si="72"/>
        <v>3556.5809166666668</v>
      </c>
      <c r="AD65" s="115">
        <f t="shared" si="73"/>
        <v>15.199063746438746</v>
      </c>
      <c r="AE65" s="118">
        <f t="shared" si="74"/>
        <v>22.798595619658119</v>
      </c>
      <c r="AF65" s="118">
        <f t="shared" si="75"/>
        <v>22.798595619658119</v>
      </c>
      <c r="AG65" s="115">
        <f t="shared" si="76"/>
        <v>3.7997659366096865</v>
      </c>
      <c r="AH65" s="115">
        <f t="shared" si="77"/>
        <v>7.5995318732193731</v>
      </c>
      <c r="AI65" s="220">
        <f t="shared" si="78"/>
        <v>15.199063746438746</v>
      </c>
      <c r="AJ65" s="113">
        <v>40</v>
      </c>
      <c r="AK65" s="119">
        <f t="shared" si="79"/>
        <v>25</v>
      </c>
      <c r="AL65" s="115">
        <v>10</v>
      </c>
      <c r="AM65" s="116">
        <v>25</v>
      </c>
      <c r="AN65" s="114">
        <f t="shared" si="80"/>
        <v>15.199063746438748</v>
      </c>
      <c r="AO65" s="115">
        <f t="shared" si="81"/>
        <v>6.0796254985754992</v>
      </c>
      <c r="AP65" s="115">
        <f t="shared" si="82"/>
        <v>3.7997659366096865</v>
      </c>
      <c r="AQ65" s="115">
        <f t="shared" si="83"/>
        <v>1.5199063746438748</v>
      </c>
      <c r="AR65" s="116">
        <f t="shared" si="84"/>
        <v>3.7997659366096865</v>
      </c>
      <c r="AS65" s="119">
        <f t="shared" si="85"/>
        <v>22.798595619658119</v>
      </c>
      <c r="AT65" s="115">
        <f t="shared" si="86"/>
        <v>9.1194382478632487</v>
      </c>
      <c r="AU65" s="115">
        <f t="shared" si="87"/>
        <v>5.6996489049145298</v>
      </c>
      <c r="AV65" s="115">
        <f t="shared" si="88"/>
        <v>2.2798595619658122</v>
      </c>
      <c r="AW65" s="116">
        <f t="shared" si="89"/>
        <v>5.6996489049145298</v>
      </c>
      <c r="AX65" s="119">
        <f t="shared" si="61"/>
        <v>3.799765936609687</v>
      </c>
      <c r="AY65" s="115">
        <f t="shared" si="90"/>
        <v>1.5199063746438748</v>
      </c>
      <c r="AZ65" s="115">
        <f t="shared" si="91"/>
        <v>0.94994148415242163</v>
      </c>
      <c r="BA65" s="115">
        <f t="shared" si="92"/>
        <v>0.3799765936609687</v>
      </c>
      <c r="BB65" s="115">
        <f t="shared" si="93"/>
        <v>0.94994148415242163</v>
      </c>
      <c r="BC65" s="119">
        <f t="shared" si="94"/>
        <v>7.599531873219374</v>
      </c>
      <c r="BD65" s="115">
        <f t="shared" si="95"/>
        <v>3.0398127492877496</v>
      </c>
      <c r="BE65" s="115">
        <f t="shared" si="96"/>
        <v>1.8998829683048433</v>
      </c>
      <c r="BF65" s="115">
        <f t="shared" si="97"/>
        <v>0.7599531873219374</v>
      </c>
      <c r="BG65" s="115">
        <f t="shared" si="98"/>
        <v>1.8998829683048433</v>
      </c>
      <c r="BH65" s="21"/>
    </row>
    <row r="66" spans="1:60" hidden="1" x14ac:dyDescent="0.25">
      <c r="A66" s="4" t="s">
        <v>12</v>
      </c>
      <c r="B66" s="162"/>
      <c r="C66" s="113">
        <f t="shared" si="62"/>
        <v>85529</v>
      </c>
      <c r="D66" s="113"/>
      <c r="E66" s="114"/>
      <c r="F66" s="115"/>
      <c r="G66" s="115"/>
      <c r="H66" s="115"/>
      <c r="I66" s="116"/>
      <c r="J66" s="114"/>
      <c r="K66" s="115">
        <v>20</v>
      </c>
      <c r="L66" s="115"/>
      <c r="M66" s="115"/>
      <c r="N66" s="118"/>
      <c r="O66" s="114"/>
      <c r="P66" s="115"/>
      <c r="Q66" s="115"/>
      <c r="R66" s="115"/>
      <c r="S66" s="116"/>
      <c r="T66" s="119"/>
      <c r="U66" s="119"/>
      <c r="V66" s="119"/>
      <c r="W66" s="119"/>
      <c r="X66" s="153"/>
      <c r="Y66" s="114"/>
      <c r="Z66" s="115"/>
      <c r="AA66" s="115"/>
      <c r="AB66" s="115"/>
      <c r="AC66" s="115"/>
      <c r="AD66" s="115"/>
      <c r="AE66" s="118"/>
      <c r="AF66" s="118"/>
      <c r="AG66" s="115"/>
      <c r="AH66" s="115"/>
      <c r="AI66" s="220"/>
      <c r="AJ66" s="113">
        <v>25</v>
      </c>
      <c r="AK66" s="119">
        <f t="shared" si="79"/>
        <v>25</v>
      </c>
      <c r="AL66" s="115">
        <v>25</v>
      </c>
      <c r="AM66" s="116">
        <v>25</v>
      </c>
      <c r="AN66" s="114">
        <f t="shared" si="80"/>
        <v>0</v>
      </c>
      <c r="AO66" s="115">
        <f t="shared" si="81"/>
        <v>0</v>
      </c>
      <c r="AP66" s="115">
        <f t="shared" si="82"/>
        <v>0</v>
      </c>
      <c r="AQ66" s="115">
        <f t="shared" si="83"/>
        <v>0</v>
      </c>
      <c r="AR66" s="116">
        <f t="shared" si="84"/>
        <v>0</v>
      </c>
      <c r="AS66" s="119"/>
      <c r="AT66" s="115">
        <f t="shared" si="86"/>
        <v>0</v>
      </c>
      <c r="AU66" s="115">
        <f t="shared" si="87"/>
        <v>0</v>
      </c>
      <c r="AV66" s="115">
        <f t="shared" si="88"/>
        <v>0</v>
      </c>
      <c r="AW66" s="116">
        <f t="shared" si="89"/>
        <v>0</v>
      </c>
      <c r="AX66" s="119"/>
      <c r="AY66" s="115">
        <f t="shared" si="90"/>
        <v>0</v>
      </c>
      <c r="AZ66" s="115">
        <f t="shared" si="91"/>
        <v>0</v>
      </c>
      <c r="BA66" s="115">
        <f t="shared" si="92"/>
        <v>0</v>
      </c>
      <c r="BB66" s="115">
        <f t="shared" si="93"/>
        <v>0</v>
      </c>
      <c r="BC66" s="119"/>
      <c r="BD66" s="115"/>
      <c r="BE66" s="115"/>
      <c r="BF66" s="115"/>
      <c r="BG66" s="116"/>
      <c r="BH66" s="21"/>
    </row>
    <row r="67" spans="1:60" hidden="1" x14ac:dyDescent="0.25">
      <c r="A67" s="4" t="s">
        <v>13</v>
      </c>
      <c r="B67" s="113"/>
      <c r="C67" s="113">
        <f t="shared" si="62"/>
        <v>85529</v>
      </c>
      <c r="D67" s="113"/>
      <c r="E67" s="114"/>
      <c r="F67" s="115"/>
      <c r="G67" s="115"/>
      <c r="H67" s="115"/>
      <c r="I67" s="116"/>
      <c r="J67" s="114"/>
      <c r="K67" s="115">
        <v>20</v>
      </c>
      <c r="L67" s="115"/>
      <c r="M67" s="115"/>
      <c r="N67" s="118"/>
      <c r="O67" s="114"/>
      <c r="P67" s="115"/>
      <c r="Q67" s="115"/>
      <c r="R67" s="115"/>
      <c r="S67" s="116"/>
      <c r="T67" s="119"/>
      <c r="U67" s="119"/>
      <c r="V67" s="119"/>
      <c r="W67" s="119"/>
      <c r="X67" s="153"/>
      <c r="Y67" s="114"/>
      <c r="Z67" s="115"/>
      <c r="AA67" s="115"/>
      <c r="AB67" s="115"/>
      <c r="AC67" s="115"/>
      <c r="AD67" s="115"/>
      <c r="AE67" s="118"/>
      <c r="AF67" s="118"/>
      <c r="AG67" s="115"/>
      <c r="AH67" s="115"/>
      <c r="AI67" s="220"/>
      <c r="AJ67" s="113">
        <v>100</v>
      </c>
      <c r="AK67" s="119"/>
      <c r="AL67" s="115"/>
      <c r="AM67" s="116"/>
      <c r="AN67" s="114"/>
      <c r="AO67" s="115">
        <f>$AD$23*AJ67%</f>
        <v>0</v>
      </c>
      <c r="AP67" s="115"/>
      <c r="AQ67" s="115"/>
      <c r="AR67" s="116"/>
      <c r="AS67" s="119"/>
      <c r="AT67" s="115">
        <f t="shared" si="86"/>
        <v>0</v>
      </c>
      <c r="AU67" s="115"/>
      <c r="AV67" s="115"/>
      <c r="AW67" s="116"/>
      <c r="AX67" s="119"/>
      <c r="AY67" s="115"/>
      <c r="AZ67" s="115"/>
      <c r="BA67" s="115"/>
      <c r="BB67" s="116"/>
      <c r="BC67" s="119"/>
      <c r="BD67" s="115"/>
      <c r="BE67" s="115"/>
      <c r="BF67" s="115"/>
      <c r="BG67" s="116"/>
      <c r="BH67" s="21"/>
    </row>
    <row r="68" spans="1:60" hidden="1" x14ac:dyDescent="0.25">
      <c r="A68" s="4" t="s">
        <v>24</v>
      </c>
      <c r="B68" s="113"/>
      <c r="C68" s="113">
        <f t="shared" si="62"/>
        <v>85529</v>
      </c>
      <c r="D68" s="113"/>
      <c r="E68" s="114"/>
      <c r="F68" s="115"/>
      <c r="G68" s="115"/>
      <c r="H68" s="115"/>
      <c r="I68" s="116"/>
      <c r="J68" s="114"/>
      <c r="K68" s="115">
        <v>20</v>
      </c>
      <c r="L68" s="115"/>
      <c r="M68" s="115"/>
      <c r="N68" s="118"/>
      <c r="O68" s="114"/>
      <c r="P68" s="115"/>
      <c r="Q68" s="115"/>
      <c r="R68" s="115"/>
      <c r="S68" s="116"/>
      <c r="T68" s="119"/>
      <c r="U68" s="119"/>
      <c r="V68" s="119"/>
      <c r="W68" s="119"/>
      <c r="X68" s="153"/>
      <c r="Y68" s="114"/>
      <c r="Z68" s="115"/>
      <c r="AA68" s="115"/>
      <c r="AB68" s="115"/>
      <c r="AC68" s="115"/>
      <c r="AD68" s="115"/>
      <c r="AE68" s="118"/>
      <c r="AF68" s="118"/>
      <c r="AG68" s="115"/>
      <c r="AH68" s="115"/>
      <c r="AI68" s="220"/>
      <c r="AJ68" s="113">
        <v>100</v>
      </c>
      <c r="AK68" s="119"/>
      <c r="AL68" s="115"/>
      <c r="AM68" s="116"/>
      <c r="AN68" s="114"/>
      <c r="AO68" s="115">
        <f>$AD$23*AJ68%</f>
        <v>0</v>
      </c>
      <c r="AP68" s="115"/>
      <c r="AQ68" s="115"/>
      <c r="AR68" s="116"/>
      <c r="AS68" s="119"/>
      <c r="AT68" s="115">
        <f>$AE$23*AJ68%</f>
        <v>0</v>
      </c>
      <c r="AU68" s="115"/>
      <c r="AV68" s="115"/>
      <c r="AW68" s="116"/>
      <c r="AX68" s="119"/>
      <c r="AY68" s="115"/>
      <c r="AZ68" s="115"/>
      <c r="BA68" s="115"/>
      <c r="BB68" s="116"/>
      <c r="BC68" s="119"/>
      <c r="BD68" s="115"/>
      <c r="BE68" s="115"/>
      <c r="BF68" s="115"/>
      <c r="BG68" s="116"/>
      <c r="BH68" s="21"/>
    </row>
    <row r="69" spans="1:60" hidden="1" x14ac:dyDescent="0.25">
      <c r="A69" s="4" t="s">
        <v>28</v>
      </c>
      <c r="B69" s="113"/>
      <c r="C69" s="113">
        <f t="shared" si="62"/>
        <v>85529</v>
      </c>
      <c r="D69" s="113"/>
      <c r="E69" s="114"/>
      <c r="F69" s="115"/>
      <c r="G69" s="115"/>
      <c r="H69" s="115"/>
      <c r="I69" s="116"/>
      <c r="J69" s="114"/>
      <c r="K69" s="115"/>
      <c r="L69" s="115"/>
      <c r="M69" s="115"/>
      <c r="N69" s="118"/>
      <c r="O69" s="114"/>
      <c r="P69" s="115"/>
      <c r="Q69" s="115"/>
      <c r="R69" s="115"/>
      <c r="S69" s="116"/>
      <c r="T69" s="119"/>
      <c r="U69" s="119"/>
      <c r="V69" s="119"/>
      <c r="W69" s="119"/>
      <c r="X69" s="153"/>
      <c r="Y69" s="114"/>
      <c r="Z69" s="115"/>
      <c r="AA69" s="115"/>
      <c r="AB69" s="115"/>
      <c r="AC69" s="115"/>
      <c r="AD69" s="115"/>
      <c r="AE69" s="118"/>
      <c r="AF69" s="118"/>
      <c r="AG69" s="115"/>
      <c r="AH69" s="115"/>
      <c r="AI69" s="220"/>
      <c r="AJ69" s="113"/>
      <c r="AK69" s="119"/>
      <c r="AL69" s="115"/>
      <c r="AM69" s="116"/>
      <c r="AN69" s="114"/>
      <c r="AO69" s="115">
        <f>$AD$23*AJ69%</f>
        <v>0</v>
      </c>
      <c r="AP69" s="115"/>
      <c r="AQ69" s="115"/>
      <c r="AR69" s="116"/>
      <c r="AS69" s="119"/>
      <c r="AT69" s="115">
        <f>$AE$23*AJ69%</f>
        <v>0</v>
      </c>
      <c r="AU69" s="115"/>
      <c r="AV69" s="115"/>
      <c r="AW69" s="116"/>
      <c r="AX69" s="119"/>
      <c r="AY69" s="115"/>
      <c r="AZ69" s="115"/>
      <c r="BA69" s="115"/>
      <c r="BB69" s="116"/>
      <c r="BC69" s="119"/>
      <c r="BD69" s="115"/>
      <c r="BE69" s="115"/>
      <c r="BF69" s="115"/>
      <c r="BG69" s="116"/>
      <c r="BH69" s="21"/>
    </row>
    <row r="70" spans="1:60" hidden="1" x14ac:dyDescent="0.25">
      <c r="A70" s="8" t="s">
        <v>21</v>
      </c>
      <c r="B70" s="113"/>
      <c r="C70" s="113">
        <f t="shared" si="62"/>
        <v>85529</v>
      </c>
      <c r="D70" s="113"/>
      <c r="E70" s="114"/>
      <c r="F70" s="115"/>
      <c r="G70" s="115"/>
      <c r="H70" s="115"/>
      <c r="I70" s="116"/>
      <c r="J70" s="114"/>
      <c r="K70" s="115">
        <v>20</v>
      </c>
      <c r="L70" s="115"/>
      <c r="M70" s="115"/>
      <c r="N70" s="118"/>
      <c r="O70" s="114"/>
      <c r="P70" s="115"/>
      <c r="Q70" s="115"/>
      <c r="R70" s="115"/>
      <c r="S70" s="116"/>
      <c r="T70" s="119"/>
      <c r="U70" s="119"/>
      <c r="V70" s="119"/>
      <c r="W70" s="119"/>
      <c r="X70" s="153"/>
      <c r="Y70" s="114"/>
      <c r="Z70" s="115"/>
      <c r="AA70" s="115"/>
      <c r="AB70" s="115"/>
      <c r="AC70" s="115"/>
      <c r="AD70" s="115"/>
      <c r="AE70" s="118"/>
      <c r="AF70" s="118"/>
      <c r="AG70" s="115"/>
      <c r="AH70" s="115"/>
      <c r="AI70" s="220"/>
      <c r="AJ70" s="113">
        <v>100</v>
      </c>
      <c r="AK70" s="119"/>
      <c r="AL70" s="115"/>
      <c r="AM70" s="116"/>
      <c r="AN70" s="114"/>
      <c r="AO70" s="115"/>
      <c r="AP70" s="115"/>
      <c r="AQ70" s="115"/>
      <c r="AR70" s="116"/>
      <c r="AS70" s="119"/>
      <c r="AT70" s="115"/>
      <c r="AU70" s="115"/>
      <c r="AV70" s="115"/>
      <c r="AW70" s="116"/>
      <c r="AX70" s="119"/>
      <c r="AY70" s="115"/>
      <c r="AZ70" s="115"/>
      <c r="BA70" s="115"/>
      <c r="BB70" s="116"/>
      <c r="BC70" s="119"/>
      <c r="BD70" s="115"/>
      <c r="BE70" s="115"/>
      <c r="BF70" s="115"/>
      <c r="BG70" s="116"/>
      <c r="BH70" s="21"/>
    </row>
    <row r="71" spans="1:60" hidden="1" x14ac:dyDescent="0.25">
      <c r="A71" s="8" t="s">
        <v>26</v>
      </c>
      <c r="B71" s="113"/>
      <c r="C71" s="113">
        <f t="shared" si="62"/>
        <v>85529</v>
      </c>
      <c r="D71" s="113"/>
      <c r="E71" s="114"/>
      <c r="F71" s="115"/>
      <c r="G71" s="115"/>
      <c r="H71" s="115"/>
      <c r="I71" s="116"/>
      <c r="J71" s="114"/>
      <c r="K71" s="115">
        <v>20</v>
      </c>
      <c r="L71" s="115"/>
      <c r="M71" s="115"/>
      <c r="N71" s="118"/>
      <c r="O71" s="114"/>
      <c r="P71" s="115"/>
      <c r="Q71" s="115"/>
      <c r="R71" s="115"/>
      <c r="S71" s="116"/>
      <c r="T71" s="119"/>
      <c r="U71" s="119"/>
      <c r="V71" s="119"/>
      <c r="W71" s="119"/>
      <c r="X71" s="153"/>
      <c r="Y71" s="114"/>
      <c r="Z71" s="115"/>
      <c r="AA71" s="115"/>
      <c r="AB71" s="115"/>
      <c r="AC71" s="115"/>
      <c r="AD71" s="115"/>
      <c r="AE71" s="118"/>
      <c r="AF71" s="118"/>
      <c r="AG71" s="115"/>
      <c r="AH71" s="115"/>
      <c r="AI71" s="220"/>
      <c r="AJ71" s="113">
        <v>100</v>
      </c>
      <c r="AK71" s="119"/>
      <c r="AL71" s="115"/>
      <c r="AM71" s="116"/>
      <c r="AN71" s="114"/>
      <c r="AO71" s="115"/>
      <c r="AP71" s="115"/>
      <c r="AQ71" s="115"/>
      <c r="AR71" s="116"/>
      <c r="AS71" s="119"/>
      <c r="AT71" s="115"/>
      <c r="AU71" s="115"/>
      <c r="AV71" s="115"/>
      <c r="AW71" s="116"/>
      <c r="AX71" s="119"/>
      <c r="AY71" s="115"/>
      <c r="AZ71" s="115"/>
      <c r="BA71" s="115"/>
      <c r="BB71" s="116"/>
      <c r="BC71" s="119"/>
      <c r="BD71" s="115"/>
      <c r="BE71" s="115"/>
      <c r="BF71" s="115"/>
      <c r="BG71" s="116"/>
      <c r="BH71" s="21"/>
    </row>
    <row r="72" spans="1:60" hidden="1" x14ac:dyDescent="0.25">
      <c r="A72" s="4" t="s">
        <v>8</v>
      </c>
      <c r="B72" s="113"/>
      <c r="C72" s="113">
        <f t="shared" si="62"/>
        <v>85529</v>
      </c>
      <c r="D72" s="113"/>
      <c r="E72" s="114"/>
      <c r="F72" s="115"/>
      <c r="G72" s="115"/>
      <c r="H72" s="115"/>
      <c r="I72" s="116"/>
      <c r="J72" s="114"/>
      <c r="K72" s="115">
        <v>20</v>
      </c>
      <c r="L72" s="115"/>
      <c r="M72" s="115"/>
      <c r="N72" s="118"/>
      <c r="O72" s="114"/>
      <c r="P72" s="115"/>
      <c r="Q72" s="115"/>
      <c r="R72" s="115"/>
      <c r="S72" s="116"/>
      <c r="T72" s="119"/>
      <c r="U72" s="119"/>
      <c r="V72" s="119"/>
      <c r="W72" s="119"/>
      <c r="X72" s="153"/>
      <c r="Y72" s="114"/>
      <c r="Z72" s="115"/>
      <c r="AA72" s="115"/>
      <c r="AB72" s="115"/>
      <c r="AC72" s="115"/>
      <c r="AD72" s="115"/>
      <c r="AE72" s="118"/>
      <c r="AF72" s="118"/>
      <c r="AG72" s="115"/>
      <c r="AH72" s="115"/>
      <c r="AI72" s="220"/>
      <c r="AJ72" s="113">
        <v>100</v>
      </c>
      <c r="AK72" s="119"/>
      <c r="AL72" s="115"/>
      <c r="AM72" s="116"/>
      <c r="AN72" s="114"/>
      <c r="AO72" s="115"/>
      <c r="AP72" s="115"/>
      <c r="AQ72" s="115"/>
      <c r="AR72" s="116"/>
      <c r="AS72" s="119"/>
      <c r="AT72" s="115"/>
      <c r="AU72" s="115"/>
      <c r="AV72" s="115"/>
      <c r="AW72" s="116"/>
      <c r="AX72" s="119"/>
      <c r="AY72" s="115"/>
      <c r="AZ72" s="115"/>
      <c r="BA72" s="115"/>
      <c r="BB72" s="116"/>
      <c r="BC72" s="119"/>
      <c r="BD72" s="115"/>
      <c r="BE72" s="115"/>
      <c r="BF72" s="115"/>
      <c r="BG72" s="116"/>
      <c r="BH72" s="21"/>
    </row>
    <row r="73" spans="1:60" hidden="1" x14ac:dyDescent="0.25">
      <c r="A73" s="12" t="s">
        <v>9</v>
      </c>
      <c r="B73" s="120"/>
      <c r="C73" s="120">
        <f t="shared" si="62"/>
        <v>85529</v>
      </c>
      <c r="D73" s="120"/>
      <c r="E73" s="121"/>
      <c r="F73" s="122"/>
      <c r="G73" s="122"/>
      <c r="H73" s="122"/>
      <c r="I73" s="123"/>
      <c r="J73" s="114"/>
      <c r="K73" s="122">
        <v>20</v>
      </c>
      <c r="L73" s="122"/>
      <c r="M73" s="122"/>
      <c r="N73" s="124"/>
      <c r="O73" s="114"/>
      <c r="P73" s="115"/>
      <c r="Q73" s="115"/>
      <c r="R73" s="115"/>
      <c r="S73" s="116"/>
      <c r="T73" s="119"/>
      <c r="U73" s="119"/>
      <c r="V73" s="119"/>
      <c r="W73" s="119"/>
      <c r="X73" s="153"/>
      <c r="Y73" s="114"/>
      <c r="Z73" s="122"/>
      <c r="AA73" s="122"/>
      <c r="AB73" s="122"/>
      <c r="AC73" s="122"/>
      <c r="AD73" s="122"/>
      <c r="AE73" s="124"/>
      <c r="AF73" s="124"/>
      <c r="AG73" s="122"/>
      <c r="AH73" s="122"/>
      <c r="AI73" s="187"/>
      <c r="AJ73" s="120">
        <v>100</v>
      </c>
      <c r="AK73" s="126"/>
      <c r="AL73" s="122"/>
      <c r="AM73" s="123"/>
      <c r="AN73" s="121"/>
      <c r="AO73" s="122"/>
      <c r="AP73" s="122"/>
      <c r="AQ73" s="122"/>
      <c r="AR73" s="123"/>
      <c r="AS73" s="126"/>
      <c r="AT73" s="122"/>
      <c r="AU73" s="122"/>
      <c r="AV73" s="122"/>
      <c r="AW73" s="123"/>
      <c r="AX73" s="126"/>
      <c r="AY73" s="122"/>
      <c r="AZ73" s="122"/>
      <c r="BA73" s="122"/>
      <c r="BB73" s="123"/>
      <c r="BC73" s="126"/>
      <c r="BD73" s="122"/>
      <c r="BE73" s="122"/>
      <c r="BF73" s="122"/>
      <c r="BG73" s="123"/>
      <c r="BH73" s="21"/>
    </row>
    <row r="74" spans="1:60" ht="15.75" hidden="1" thickBot="1" x14ac:dyDescent="0.3">
      <c r="A74" s="66" t="s">
        <v>22</v>
      </c>
      <c r="B74" s="184">
        <f>B55+B65</f>
        <v>14.75</v>
      </c>
      <c r="C74" s="127">
        <f t="shared" si="62"/>
        <v>85529</v>
      </c>
      <c r="D74" s="127">
        <f>D55+D65</f>
        <v>1261552.75</v>
      </c>
      <c r="E74" s="128"/>
      <c r="F74" s="129"/>
      <c r="G74" s="129"/>
      <c r="H74" s="129"/>
      <c r="I74" s="130"/>
      <c r="J74" s="128"/>
      <c r="K74" s="129"/>
      <c r="L74" s="129"/>
      <c r="M74" s="129"/>
      <c r="N74" s="131"/>
      <c r="O74" s="163"/>
      <c r="P74" s="164"/>
      <c r="Q74" s="164"/>
      <c r="R74" s="164"/>
      <c r="S74" s="165"/>
      <c r="T74" s="132"/>
      <c r="U74" s="129"/>
      <c r="V74" s="129"/>
      <c r="W74" s="130"/>
      <c r="X74" s="154"/>
      <c r="Y74" s="128">
        <f>Y55+Y65</f>
        <v>60554.257046345556</v>
      </c>
      <c r="Z74" s="129"/>
      <c r="AA74" s="129"/>
      <c r="AB74" s="129"/>
      <c r="AC74" s="129"/>
      <c r="AD74" s="129"/>
      <c r="AE74" s="131"/>
      <c r="AF74" s="154"/>
      <c r="AG74" s="127"/>
      <c r="AH74" s="127"/>
      <c r="AI74" s="224">
        <f>AI55+AI65</f>
        <v>258.778876266434</v>
      </c>
      <c r="AJ74" s="127"/>
      <c r="AK74" s="132"/>
      <c r="AL74" s="129"/>
      <c r="AM74" s="130"/>
      <c r="AN74" s="128"/>
      <c r="AO74" s="129"/>
      <c r="AP74" s="129"/>
      <c r="AQ74" s="129"/>
      <c r="AR74" s="130"/>
      <c r="AS74" s="132"/>
      <c r="AT74" s="129"/>
      <c r="AU74" s="129"/>
      <c r="AV74" s="129"/>
      <c r="AW74" s="130"/>
      <c r="AX74" s="132"/>
      <c r="AY74" s="129"/>
      <c r="AZ74" s="129"/>
      <c r="BA74" s="129"/>
      <c r="BB74" s="130"/>
      <c r="BC74" s="132"/>
      <c r="BD74" s="129"/>
      <c r="BE74" s="129"/>
      <c r="BF74" s="129"/>
      <c r="BG74" s="130"/>
      <c r="BH74" s="21"/>
    </row>
    <row r="75" spans="1:60" x14ac:dyDescent="0.25">
      <c r="A75" s="185"/>
      <c r="B75" s="186"/>
      <c r="C75" s="187"/>
      <c r="D75" s="187"/>
      <c r="E75" s="187"/>
      <c r="F75" s="187"/>
      <c r="G75" s="187"/>
      <c r="H75" s="187"/>
      <c r="I75" s="187"/>
      <c r="J75" s="187"/>
      <c r="K75" s="187"/>
      <c r="L75" s="187"/>
      <c r="M75" s="187"/>
      <c r="N75" s="187"/>
      <c r="O75" s="187"/>
      <c r="P75" s="187"/>
      <c r="Q75" s="187"/>
      <c r="R75" s="187"/>
      <c r="S75" s="187"/>
      <c r="T75" s="187"/>
      <c r="U75" s="187"/>
      <c r="V75" s="187"/>
      <c r="W75" s="187"/>
      <c r="X75" s="187"/>
      <c r="Y75" s="187"/>
      <c r="Z75" s="187"/>
      <c r="AA75" s="187"/>
      <c r="AB75" s="187"/>
      <c r="AC75" s="187"/>
      <c r="AD75" s="187"/>
      <c r="AE75" s="187"/>
      <c r="AF75" s="187"/>
      <c r="AG75" s="187"/>
      <c r="AH75" s="187"/>
      <c r="AI75" s="187"/>
      <c r="AJ75" s="187"/>
      <c r="AK75" s="187"/>
      <c r="AL75" s="187"/>
      <c r="AM75" s="187"/>
      <c r="AN75" s="187"/>
      <c r="AO75" s="187"/>
      <c r="AP75" s="187"/>
      <c r="AQ75" s="187"/>
      <c r="AR75" s="187"/>
      <c r="AS75" s="187"/>
      <c r="AT75" s="187"/>
      <c r="AU75" s="187"/>
      <c r="AV75" s="187"/>
      <c r="AW75" s="187"/>
      <c r="AX75" s="187"/>
      <c r="AY75" s="187"/>
      <c r="AZ75" s="187"/>
      <c r="BA75" s="187"/>
      <c r="BB75" s="187"/>
      <c r="BC75" s="187"/>
      <c r="BD75" s="187"/>
      <c r="BE75" s="187"/>
      <c r="BF75" s="187"/>
      <c r="BG75" s="187"/>
      <c r="BH75" s="21"/>
    </row>
    <row r="76" spans="1:60" x14ac:dyDescent="0.25">
      <c r="A76" s="259"/>
      <c r="B76" s="260"/>
      <c r="C76" s="260"/>
      <c r="D76" s="260"/>
      <c r="E76" s="260"/>
      <c r="F76" s="260"/>
      <c r="G76" s="260"/>
      <c r="H76" s="260"/>
      <c r="I76" s="260"/>
      <c r="J76" s="260"/>
      <c r="K76" s="260"/>
      <c r="L76" s="260"/>
      <c r="M76" s="260"/>
      <c r="N76" s="260"/>
      <c r="O76" s="260"/>
      <c r="P76" s="260"/>
      <c r="Q76" s="260"/>
      <c r="R76" s="260"/>
      <c r="S76" s="260"/>
      <c r="T76" s="260"/>
      <c r="U76" s="260"/>
      <c r="V76" s="260"/>
      <c r="W76" s="260"/>
      <c r="X76" s="260"/>
      <c r="Y76" s="260"/>
      <c r="Z76" s="260"/>
      <c r="AA76" s="260"/>
      <c r="AB76" s="260"/>
      <c r="AC76" s="260"/>
      <c r="AD76" s="260"/>
      <c r="AE76" s="260"/>
      <c r="AF76" s="260"/>
      <c r="AG76" s="260"/>
      <c r="AH76" s="260"/>
      <c r="AI76" s="260"/>
      <c r="AJ76" s="260"/>
      <c r="AK76" s="260"/>
      <c r="AL76" s="260"/>
      <c r="AM76" s="260"/>
      <c r="AN76" s="260"/>
      <c r="AO76" s="260"/>
      <c r="AP76" s="260"/>
      <c r="AQ76" s="260" t="s">
        <v>101</v>
      </c>
      <c r="AR76" s="260"/>
      <c r="AX76" s="187"/>
      <c r="AY76" s="187"/>
      <c r="AZ76" s="187"/>
      <c r="BA76" s="187"/>
      <c r="BB76" s="187"/>
      <c r="BC76" s="187"/>
      <c r="BD76" s="187"/>
      <c r="BE76" s="187"/>
      <c r="BF76" s="187"/>
      <c r="BG76" s="187"/>
      <c r="BH76" s="21"/>
    </row>
    <row r="77" spans="1:60" x14ac:dyDescent="0.25">
      <c r="AX77" s="187"/>
      <c r="AY77" s="187"/>
      <c r="AZ77" s="187"/>
      <c r="BA77" s="187"/>
      <c r="BB77" s="187"/>
      <c r="BC77" s="187"/>
      <c r="BD77" s="187"/>
      <c r="BE77" s="187"/>
      <c r="BF77" s="187"/>
      <c r="BG77" s="187"/>
      <c r="BH77" s="21"/>
    </row>
    <row r="78" spans="1:60" ht="15" customHeight="1" x14ac:dyDescent="0.25">
      <c r="A78" s="259" t="s">
        <v>99</v>
      </c>
      <c r="B78" s="260"/>
      <c r="C78" s="260"/>
      <c r="D78" s="260"/>
      <c r="E78" s="260"/>
      <c r="F78" s="260"/>
      <c r="G78" s="260"/>
      <c r="H78" s="260"/>
      <c r="I78" s="260"/>
      <c r="J78" s="260"/>
      <c r="K78" s="260"/>
      <c r="L78" s="260"/>
      <c r="M78" s="260"/>
      <c r="N78" s="260"/>
      <c r="O78" s="260"/>
      <c r="P78" s="260"/>
      <c r="Q78" s="260"/>
      <c r="R78" s="260"/>
      <c r="S78" s="260"/>
      <c r="T78" s="260"/>
      <c r="U78" s="260"/>
      <c r="V78" s="260"/>
      <c r="W78" s="260"/>
      <c r="X78" s="260"/>
      <c r="Y78" s="260"/>
      <c r="Z78" s="260"/>
      <c r="AA78" s="260"/>
      <c r="AB78" s="260"/>
      <c r="AC78" s="260"/>
      <c r="AD78" s="260"/>
      <c r="AE78" s="260"/>
      <c r="AF78" s="260"/>
      <c r="AG78" s="260"/>
      <c r="AH78" s="260"/>
      <c r="AI78" s="260"/>
      <c r="AJ78" s="260"/>
      <c r="AK78" s="260"/>
      <c r="AL78" s="260"/>
      <c r="AM78" s="260"/>
      <c r="AN78" s="260"/>
      <c r="AO78" s="260"/>
      <c r="AP78" s="260"/>
      <c r="AQ78" s="260"/>
      <c r="AR78" s="260"/>
      <c r="AX78" s="187"/>
      <c r="AY78" s="187"/>
      <c r="AZ78" s="187"/>
      <c r="BA78" s="187"/>
      <c r="BB78" s="187"/>
      <c r="BC78" s="187"/>
      <c r="BD78" s="187"/>
      <c r="BE78" s="187"/>
      <c r="BF78" s="187"/>
      <c r="BG78" s="187"/>
      <c r="BH78" s="21"/>
    </row>
    <row r="79" spans="1:60" ht="15" customHeight="1" x14ac:dyDescent="0.25">
      <c r="AX79" s="187"/>
      <c r="AY79" s="187"/>
      <c r="AZ79" s="187"/>
      <c r="BA79" s="187"/>
      <c r="BB79" s="187"/>
      <c r="BC79" s="187"/>
      <c r="BD79" s="187"/>
      <c r="BE79" s="187"/>
      <c r="BF79" s="187"/>
      <c r="BG79" s="187"/>
      <c r="BH79" s="21"/>
    </row>
    <row r="80" spans="1:60" ht="15" hidden="1" customHeight="1" x14ac:dyDescent="0.25">
      <c r="A80" t="s">
        <v>102</v>
      </c>
      <c r="AQ80" t="s">
        <v>103</v>
      </c>
      <c r="AV80" t="s">
        <v>103</v>
      </c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</row>
    <row r="81" spans="1:60" ht="15.75" hidden="1" customHeight="1" thickBot="1" x14ac:dyDescent="0.3"/>
    <row r="82" spans="1:60" ht="15" hidden="1" customHeight="1" x14ac:dyDescent="0.25">
      <c r="A82" t="s">
        <v>104</v>
      </c>
      <c r="AQ82" t="s">
        <v>105</v>
      </c>
      <c r="AV82" t="s">
        <v>105</v>
      </c>
      <c r="AX82" s="530" t="s">
        <v>68</v>
      </c>
      <c r="AY82" s="531"/>
      <c r="AZ82" s="531"/>
      <c r="BA82" s="531"/>
      <c r="BB82" s="532"/>
      <c r="BC82" s="530" t="s">
        <v>69</v>
      </c>
      <c r="BD82" s="531"/>
      <c r="BE82" s="531"/>
      <c r="BF82" s="531"/>
      <c r="BG82" s="532"/>
      <c r="BH82" s="20"/>
    </row>
    <row r="83" spans="1:60" ht="15" hidden="1" customHeight="1" x14ac:dyDescent="0.25">
      <c r="AX83" s="533"/>
      <c r="AY83" s="534"/>
      <c r="AZ83" s="534"/>
      <c r="BA83" s="534"/>
      <c r="BB83" s="535"/>
      <c r="BC83" s="533"/>
      <c r="BD83" s="534"/>
      <c r="BE83" s="534"/>
      <c r="BF83" s="534"/>
      <c r="BG83" s="535"/>
      <c r="BH83" s="20"/>
    </row>
    <row r="84" spans="1:60" ht="15.75" hidden="1" customHeight="1" thickBot="1" x14ac:dyDescent="0.3">
      <c r="A84" t="s">
        <v>106</v>
      </c>
      <c r="AQ84" t="s">
        <v>107</v>
      </c>
      <c r="AV84" t="s">
        <v>107</v>
      </c>
      <c r="AX84" s="536"/>
      <c r="AY84" s="537"/>
      <c r="AZ84" s="537"/>
      <c r="BA84" s="537"/>
      <c r="BB84" s="538"/>
      <c r="BC84" s="536"/>
      <c r="BD84" s="537"/>
      <c r="BE84" s="537"/>
      <c r="BF84" s="537"/>
      <c r="BG84" s="538"/>
      <c r="BH84" s="20"/>
    </row>
    <row r="85" spans="1:60" ht="15" hidden="1" customHeight="1" x14ac:dyDescent="0.25">
      <c r="AX85" s="527" t="s">
        <v>48</v>
      </c>
      <c r="AY85" s="527" t="s">
        <v>49</v>
      </c>
      <c r="AZ85" s="527" t="s">
        <v>50</v>
      </c>
      <c r="BA85" s="527" t="s">
        <v>62</v>
      </c>
      <c r="BB85" s="527" t="s">
        <v>51</v>
      </c>
      <c r="BC85" s="527" t="s">
        <v>48</v>
      </c>
      <c r="BD85" s="527" t="s">
        <v>49</v>
      </c>
      <c r="BE85" s="527" t="s">
        <v>50</v>
      </c>
      <c r="BF85" s="527" t="s">
        <v>62</v>
      </c>
      <c r="BG85" s="527" t="s">
        <v>51</v>
      </c>
      <c r="BH85" s="20"/>
    </row>
    <row r="86" spans="1:60" ht="15" hidden="1" customHeight="1" x14ac:dyDescent="0.25">
      <c r="A86" t="s">
        <v>110</v>
      </c>
      <c r="AQ86" t="s">
        <v>111</v>
      </c>
      <c r="AV86" t="s">
        <v>111</v>
      </c>
      <c r="AX86" s="528"/>
      <c r="AY86" s="528"/>
      <c r="AZ86" s="528"/>
      <c r="BA86" s="528"/>
      <c r="BB86" s="528"/>
      <c r="BC86" s="528"/>
      <c r="BD86" s="528"/>
      <c r="BE86" s="528"/>
      <c r="BF86" s="528"/>
      <c r="BG86" s="528"/>
      <c r="BH86" s="20"/>
    </row>
    <row r="87" spans="1:60" ht="15" hidden="1" customHeight="1" x14ac:dyDescent="0.25">
      <c r="AX87" s="528"/>
      <c r="AY87" s="528"/>
      <c r="AZ87" s="528"/>
      <c r="BA87" s="528"/>
      <c r="BB87" s="528"/>
      <c r="BC87" s="528"/>
      <c r="BD87" s="528"/>
      <c r="BE87" s="528"/>
      <c r="BF87" s="528"/>
      <c r="BG87" s="528"/>
      <c r="BH87" s="20"/>
    </row>
    <row r="88" spans="1:60" ht="15" hidden="1" customHeight="1" x14ac:dyDescent="0.25">
      <c r="A88" t="s">
        <v>108</v>
      </c>
      <c r="AQ88" t="s">
        <v>109</v>
      </c>
      <c r="AV88" t="s">
        <v>109</v>
      </c>
      <c r="AX88" s="528"/>
      <c r="AY88" s="528"/>
      <c r="AZ88" s="528"/>
      <c r="BA88" s="528"/>
      <c r="BB88" s="528"/>
      <c r="BC88" s="528"/>
      <c r="BD88" s="528"/>
      <c r="BE88" s="528"/>
      <c r="BF88" s="528"/>
      <c r="BG88" s="528"/>
      <c r="BH88" s="20"/>
    </row>
    <row r="89" spans="1:60" ht="36.75" hidden="1" customHeight="1" thickBot="1" x14ac:dyDescent="0.3">
      <c r="AX89" s="529"/>
      <c r="AY89" s="529"/>
      <c r="AZ89" s="529"/>
      <c r="BA89" s="529"/>
      <c r="BB89" s="529"/>
      <c r="BC89" s="529"/>
      <c r="BD89" s="529"/>
      <c r="BE89" s="529"/>
      <c r="BF89" s="529"/>
      <c r="BG89" s="529"/>
      <c r="BH89" s="20"/>
    </row>
    <row r="90" spans="1:60" ht="15" hidden="1" customHeight="1" x14ac:dyDescent="0.25">
      <c r="A90" t="s">
        <v>112</v>
      </c>
      <c r="AQ90" t="s">
        <v>113</v>
      </c>
      <c r="AV90" t="s">
        <v>113</v>
      </c>
      <c r="AX90" s="52"/>
      <c r="AY90" s="18"/>
      <c r="AZ90" s="18"/>
      <c r="BA90" s="18"/>
      <c r="BB90" s="27"/>
      <c r="BC90" s="52"/>
      <c r="BD90" s="18"/>
      <c r="BE90" s="18"/>
      <c r="BF90" s="18"/>
      <c r="BG90" s="27"/>
      <c r="BH90" s="21"/>
    </row>
    <row r="91" spans="1:60" ht="15" hidden="1" customHeight="1" x14ac:dyDescent="0.25">
      <c r="AX91" s="53">
        <f>AY91+AZ91+BA91+BB91</f>
        <v>0</v>
      </c>
      <c r="AY91" s="19">
        <f>AG90*AJ91%</f>
        <v>0</v>
      </c>
      <c r="AZ91" s="19">
        <f>AG90*AK91%</f>
        <v>0</v>
      </c>
      <c r="BA91" s="19">
        <f>AG90*AL91%</f>
        <v>0</v>
      </c>
      <c r="BB91" s="19">
        <f>AG90*AM91%</f>
        <v>0</v>
      </c>
      <c r="BC91" s="53">
        <f>BD91+BE91+BF91+BG91</f>
        <v>0</v>
      </c>
      <c r="BD91" s="19">
        <f>AH90*AJ91%</f>
        <v>0</v>
      </c>
      <c r="BE91" s="19">
        <f>AH90*AK91%</f>
        <v>0</v>
      </c>
      <c r="BF91" s="19">
        <f>AH90*AL91%</f>
        <v>0</v>
      </c>
      <c r="BG91" s="19">
        <f>AH90*AM91%</f>
        <v>0</v>
      </c>
      <c r="BH91" s="21"/>
    </row>
    <row r="92" spans="1:60" ht="15" hidden="1" customHeight="1" x14ac:dyDescent="0.25">
      <c r="A92" s="3"/>
      <c r="B92" s="57"/>
      <c r="C92" s="60"/>
      <c r="D92" s="60"/>
      <c r="E92" s="114"/>
      <c r="F92" s="115"/>
      <c r="G92" s="117"/>
      <c r="H92" s="115"/>
      <c r="I92" s="116"/>
      <c r="J92" s="114"/>
      <c r="K92" s="115"/>
      <c r="L92" s="115"/>
      <c r="M92" s="115"/>
      <c r="N92" s="118"/>
      <c r="O92" s="114"/>
      <c r="P92" s="115"/>
      <c r="Q92" s="115"/>
      <c r="R92" s="115"/>
      <c r="S92" s="116"/>
      <c r="T92" s="119"/>
      <c r="U92" s="119"/>
      <c r="V92" s="119"/>
      <c r="W92" s="119"/>
      <c r="X92" s="153"/>
      <c r="Y92" s="114"/>
      <c r="Z92" s="117"/>
      <c r="AA92" s="117"/>
      <c r="AB92" s="117"/>
      <c r="AC92" s="115"/>
      <c r="AD92" s="115"/>
      <c r="AE92" s="118"/>
      <c r="AF92" s="118"/>
      <c r="AG92" s="115"/>
      <c r="AH92" s="115"/>
      <c r="AI92" s="111"/>
      <c r="AJ92" s="119"/>
      <c r="AK92" s="115"/>
      <c r="AL92" s="115"/>
      <c r="AM92" s="116"/>
      <c r="AN92" s="114"/>
      <c r="AO92" s="115"/>
      <c r="AP92" s="115"/>
      <c r="AQ92" s="115"/>
      <c r="AR92" s="116"/>
      <c r="AS92" s="53"/>
      <c r="AT92" s="19"/>
      <c r="AU92" s="19"/>
      <c r="AV92" s="19"/>
      <c r="AW92" s="28"/>
      <c r="AX92" s="53">
        <f t="shared" ref="AX92:AX100" si="100">AY92+AZ92+BA92+BB92</f>
        <v>0</v>
      </c>
      <c r="AY92" s="19">
        <f t="shared" ref="AY92:AY100" si="101">AG91*AJ92%</f>
        <v>0</v>
      </c>
      <c r="AZ92" s="19">
        <f t="shared" ref="AZ92:AZ100" si="102">AG91*AK92%</f>
        <v>0</v>
      </c>
      <c r="BA92" s="19">
        <f t="shared" ref="BA92:BA100" si="103">AG91*AL92%</f>
        <v>0</v>
      </c>
      <c r="BB92" s="19">
        <f t="shared" ref="BB92:BB100" si="104">AG91*AM92%</f>
        <v>0</v>
      </c>
      <c r="BC92" s="53">
        <f t="shared" ref="BC92:BC100" si="105">BD92+BE92+BF92+BG92</f>
        <v>0</v>
      </c>
      <c r="BD92" s="19">
        <f t="shared" ref="BD92:BD100" si="106">AH91*AJ92%</f>
        <v>0</v>
      </c>
      <c r="BE92" s="19">
        <f t="shared" ref="BE92:BE100" si="107">AH91*AK92%</f>
        <v>0</v>
      </c>
      <c r="BF92" s="19">
        <f t="shared" ref="BF92:BF100" si="108">AH91*AL92%</f>
        <v>0</v>
      </c>
      <c r="BG92" s="19">
        <f t="shared" ref="BG92:BG100" si="109">AH91*AM92%</f>
        <v>0</v>
      </c>
      <c r="BH92" s="21"/>
    </row>
    <row r="93" spans="1:60" ht="15" hidden="1" customHeight="1" x14ac:dyDescent="0.25">
      <c r="A93" s="3"/>
      <c r="B93" s="57"/>
      <c r="C93" s="60"/>
      <c r="D93" s="60"/>
      <c r="E93" s="114"/>
      <c r="F93" s="115"/>
      <c r="G93" s="117"/>
      <c r="H93" s="115"/>
      <c r="I93" s="116"/>
      <c r="J93" s="114"/>
      <c r="K93" s="115"/>
      <c r="L93" s="115"/>
      <c r="M93" s="115"/>
      <c r="N93" s="118"/>
      <c r="O93" s="114"/>
      <c r="P93" s="115"/>
      <c r="Q93" s="115"/>
      <c r="R93" s="115"/>
      <c r="S93" s="116"/>
      <c r="T93" s="119"/>
      <c r="U93" s="119"/>
      <c r="V93" s="119"/>
      <c r="W93" s="119"/>
      <c r="X93" s="153"/>
      <c r="Y93" s="114"/>
      <c r="Z93" s="117"/>
      <c r="AA93" s="117"/>
      <c r="AB93" s="117"/>
      <c r="AC93" s="115"/>
      <c r="AD93" s="115"/>
      <c r="AE93" s="118"/>
      <c r="AF93" s="118"/>
      <c r="AG93" s="115"/>
      <c r="AH93" s="115"/>
      <c r="AI93" s="111"/>
      <c r="AJ93" s="119"/>
      <c r="AK93" s="115"/>
      <c r="AL93" s="115"/>
      <c r="AM93" s="116"/>
      <c r="AN93" s="114"/>
      <c r="AO93" s="115"/>
      <c r="AP93" s="115"/>
      <c r="AQ93" s="115"/>
      <c r="AR93" s="116"/>
      <c r="AS93" s="53"/>
      <c r="AT93" s="19"/>
      <c r="AU93" s="19"/>
      <c r="AV93" s="19"/>
      <c r="AW93" s="28"/>
      <c r="AX93" s="53">
        <f t="shared" si="100"/>
        <v>0</v>
      </c>
      <c r="AY93" s="19">
        <f t="shared" si="101"/>
        <v>0</v>
      </c>
      <c r="AZ93" s="19">
        <f t="shared" si="102"/>
        <v>0</v>
      </c>
      <c r="BA93" s="19">
        <f t="shared" si="103"/>
        <v>0</v>
      </c>
      <c r="BB93" s="19">
        <f t="shared" si="104"/>
        <v>0</v>
      </c>
      <c r="BC93" s="53">
        <f t="shared" si="105"/>
        <v>0</v>
      </c>
      <c r="BD93" s="19">
        <f t="shared" si="106"/>
        <v>0</v>
      </c>
      <c r="BE93" s="19">
        <f t="shared" si="107"/>
        <v>0</v>
      </c>
      <c r="BF93" s="19">
        <f t="shared" si="108"/>
        <v>0</v>
      </c>
      <c r="BG93" s="19">
        <f t="shared" si="109"/>
        <v>0</v>
      </c>
      <c r="BH93" s="21"/>
    </row>
    <row r="94" spans="1:60" ht="15" hidden="1" customHeight="1" x14ac:dyDescent="0.25">
      <c r="A94" s="3"/>
      <c r="B94" s="57"/>
      <c r="C94" s="60"/>
      <c r="D94" s="60"/>
      <c r="E94" s="114"/>
      <c r="F94" s="115"/>
      <c r="G94" s="117"/>
      <c r="H94" s="115"/>
      <c r="I94" s="116"/>
      <c r="J94" s="114"/>
      <c r="K94" s="115"/>
      <c r="L94" s="115"/>
      <c r="M94" s="115"/>
      <c r="N94" s="118"/>
      <c r="O94" s="114"/>
      <c r="P94" s="115"/>
      <c r="Q94" s="115"/>
      <c r="R94" s="115"/>
      <c r="S94" s="116"/>
      <c r="T94" s="119"/>
      <c r="U94" s="119"/>
      <c r="V94" s="119"/>
      <c r="W94" s="119"/>
      <c r="X94" s="153"/>
      <c r="Y94" s="114"/>
      <c r="Z94" s="117"/>
      <c r="AA94" s="117"/>
      <c r="AB94" s="117"/>
      <c r="AC94" s="115"/>
      <c r="AD94" s="115"/>
      <c r="AE94" s="118"/>
      <c r="AF94" s="118"/>
      <c r="AG94" s="115"/>
      <c r="AH94" s="115"/>
      <c r="AI94" s="111"/>
      <c r="AJ94" s="119"/>
      <c r="AK94" s="115"/>
      <c r="AL94" s="115"/>
      <c r="AM94" s="116"/>
      <c r="AN94" s="114"/>
      <c r="AO94" s="115"/>
      <c r="AP94" s="115"/>
      <c r="AQ94" s="115"/>
      <c r="AR94" s="116"/>
      <c r="AS94" s="53"/>
      <c r="AT94" s="19"/>
      <c r="AU94" s="19"/>
      <c r="AV94" s="19"/>
      <c r="AW94" s="28"/>
      <c r="AX94" s="53">
        <f t="shared" si="100"/>
        <v>0</v>
      </c>
      <c r="AY94" s="19">
        <f t="shared" si="101"/>
        <v>0</v>
      </c>
      <c r="AZ94" s="19">
        <f t="shared" si="102"/>
        <v>0</v>
      </c>
      <c r="BA94" s="19">
        <f t="shared" si="103"/>
        <v>0</v>
      </c>
      <c r="BB94" s="19">
        <f t="shared" si="104"/>
        <v>0</v>
      </c>
      <c r="BC94" s="53">
        <f t="shared" si="105"/>
        <v>0</v>
      </c>
      <c r="BD94" s="19">
        <f t="shared" si="106"/>
        <v>0</v>
      </c>
      <c r="BE94" s="19">
        <f>AH93*AK94%</f>
        <v>0</v>
      </c>
      <c r="BF94" s="19">
        <f t="shared" si="108"/>
        <v>0</v>
      </c>
      <c r="BG94" s="19">
        <f t="shared" si="109"/>
        <v>0</v>
      </c>
      <c r="BH94" s="21"/>
    </row>
    <row r="95" spans="1:60" ht="15" hidden="1" customHeight="1" x14ac:dyDescent="0.25">
      <c r="A95" s="3"/>
      <c r="B95" s="57"/>
      <c r="C95" s="60"/>
      <c r="D95" s="60"/>
      <c r="E95" s="114"/>
      <c r="F95" s="115"/>
      <c r="G95" s="117"/>
      <c r="H95" s="115"/>
      <c r="I95" s="116"/>
      <c r="J95" s="114"/>
      <c r="K95" s="115"/>
      <c r="L95" s="115"/>
      <c r="M95" s="115"/>
      <c r="N95" s="118"/>
      <c r="O95" s="114"/>
      <c r="P95" s="115"/>
      <c r="Q95" s="115"/>
      <c r="R95" s="115"/>
      <c r="S95" s="116"/>
      <c r="T95" s="119"/>
      <c r="U95" s="119"/>
      <c r="V95" s="119"/>
      <c r="W95" s="119"/>
      <c r="X95" s="153"/>
      <c r="Y95" s="114"/>
      <c r="Z95" s="117"/>
      <c r="AA95" s="117"/>
      <c r="AB95" s="117"/>
      <c r="AC95" s="115"/>
      <c r="AD95" s="115"/>
      <c r="AE95" s="118"/>
      <c r="AF95" s="118"/>
      <c r="AG95" s="115"/>
      <c r="AH95" s="115"/>
      <c r="AI95" s="111"/>
      <c r="AJ95" s="119"/>
      <c r="AK95" s="115"/>
      <c r="AL95" s="115"/>
      <c r="AM95" s="116"/>
      <c r="AN95" s="114"/>
      <c r="AO95" s="115"/>
      <c r="AP95" s="115"/>
      <c r="AQ95" s="115"/>
      <c r="AR95" s="116"/>
      <c r="AS95" s="53"/>
      <c r="AT95" s="19"/>
      <c r="AU95" s="19"/>
      <c r="AV95" s="19"/>
      <c r="AW95" s="28"/>
      <c r="AX95" s="53">
        <f t="shared" si="100"/>
        <v>0</v>
      </c>
      <c r="AY95" s="19">
        <f t="shared" si="101"/>
        <v>0</v>
      </c>
      <c r="AZ95" s="19">
        <f t="shared" si="102"/>
        <v>0</v>
      </c>
      <c r="BA95" s="19">
        <f t="shared" si="103"/>
        <v>0</v>
      </c>
      <c r="BB95" s="19">
        <f t="shared" si="104"/>
        <v>0</v>
      </c>
      <c r="BC95" s="53">
        <f t="shared" si="105"/>
        <v>0</v>
      </c>
      <c r="BD95" s="19">
        <f t="shared" si="106"/>
        <v>0</v>
      </c>
      <c r="BE95" s="19">
        <f t="shared" si="107"/>
        <v>0</v>
      </c>
      <c r="BF95" s="19">
        <f t="shared" si="108"/>
        <v>0</v>
      </c>
      <c r="BG95" s="19">
        <f t="shared" si="109"/>
        <v>0</v>
      </c>
      <c r="BH95" s="21"/>
    </row>
    <row r="96" spans="1:60" ht="15" hidden="1" customHeight="1" x14ac:dyDescent="0.25">
      <c r="A96" s="3"/>
      <c r="B96" s="57"/>
      <c r="C96" s="60"/>
      <c r="D96" s="60"/>
      <c r="E96" s="114"/>
      <c r="F96" s="115"/>
      <c r="G96" s="117"/>
      <c r="H96" s="115"/>
      <c r="I96" s="116"/>
      <c r="J96" s="114"/>
      <c r="K96" s="115"/>
      <c r="L96" s="115"/>
      <c r="M96" s="115"/>
      <c r="N96" s="118"/>
      <c r="O96" s="114"/>
      <c r="P96" s="115"/>
      <c r="Q96" s="115"/>
      <c r="R96" s="115"/>
      <c r="S96" s="116"/>
      <c r="T96" s="119"/>
      <c r="U96" s="119"/>
      <c r="V96" s="119"/>
      <c r="W96" s="119"/>
      <c r="X96" s="153"/>
      <c r="Y96" s="114"/>
      <c r="Z96" s="117"/>
      <c r="AA96" s="117"/>
      <c r="AB96" s="117"/>
      <c r="AC96" s="115"/>
      <c r="AD96" s="115"/>
      <c r="AE96" s="118"/>
      <c r="AF96" s="118"/>
      <c r="AG96" s="115"/>
      <c r="AH96" s="115"/>
      <c r="AI96" s="111"/>
      <c r="AJ96" s="119"/>
      <c r="AK96" s="115"/>
      <c r="AL96" s="115"/>
      <c r="AM96" s="116"/>
      <c r="AN96" s="114"/>
      <c r="AO96" s="115"/>
      <c r="AP96" s="115"/>
      <c r="AQ96" s="115"/>
      <c r="AR96" s="116"/>
      <c r="AS96" s="53"/>
      <c r="AT96" s="19"/>
      <c r="AU96" s="19"/>
      <c r="AV96" s="19"/>
      <c r="AW96" s="28"/>
      <c r="AX96" s="53">
        <f t="shared" si="100"/>
        <v>0</v>
      </c>
      <c r="AY96" s="19">
        <f t="shared" si="101"/>
        <v>0</v>
      </c>
      <c r="AZ96" s="19">
        <f t="shared" si="102"/>
        <v>0</v>
      </c>
      <c r="BA96" s="19">
        <f t="shared" si="103"/>
        <v>0</v>
      </c>
      <c r="BB96" s="19">
        <f t="shared" si="104"/>
        <v>0</v>
      </c>
      <c r="BC96" s="53">
        <f t="shared" si="105"/>
        <v>0</v>
      </c>
      <c r="BD96" s="19">
        <f t="shared" si="106"/>
        <v>0</v>
      </c>
      <c r="BE96" s="19">
        <f t="shared" si="107"/>
        <v>0</v>
      </c>
      <c r="BF96" s="19">
        <f t="shared" si="108"/>
        <v>0</v>
      </c>
      <c r="BG96" s="19">
        <f t="shared" si="109"/>
        <v>0</v>
      </c>
      <c r="BH96" s="21"/>
    </row>
    <row r="97" spans="1:60" ht="15" hidden="1" customHeight="1" x14ac:dyDescent="0.25">
      <c r="A97" s="3"/>
      <c r="B97" s="57"/>
      <c r="C97" s="60"/>
      <c r="D97" s="60"/>
      <c r="E97" s="114"/>
      <c r="F97" s="115"/>
      <c r="G97" s="117"/>
      <c r="H97" s="115"/>
      <c r="I97" s="116"/>
      <c r="J97" s="114"/>
      <c r="K97" s="115"/>
      <c r="L97" s="115"/>
      <c r="M97" s="115"/>
      <c r="N97" s="118"/>
      <c r="O97" s="114"/>
      <c r="P97" s="115"/>
      <c r="Q97" s="115"/>
      <c r="R97" s="115"/>
      <c r="S97" s="116"/>
      <c r="T97" s="119"/>
      <c r="U97" s="119"/>
      <c r="V97" s="119"/>
      <c r="W97" s="119"/>
      <c r="X97" s="153"/>
      <c r="Y97" s="114"/>
      <c r="Z97" s="117"/>
      <c r="AA97" s="117"/>
      <c r="AB97" s="117"/>
      <c r="AC97" s="115"/>
      <c r="AD97" s="115"/>
      <c r="AE97" s="118"/>
      <c r="AF97" s="118"/>
      <c r="AG97" s="115"/>
      <c r="AH97" s="115"/>
      <c r="AI97" s="111"/>
      <c r="AJ97" s="119"/>
      <c r="AK97" s="115"/>
      <c r="AL97" s="115"/>
      <c r="AM97" s="116"/>
      <c r="AN97" s="114"/>
      <c r="AO97" s="115"/>
      <c r="AP97" s="115"/>
      <c r="AQ97" s="115"/>
      <c r="AR97" s="116"/>
      <c r="AS97" s="53"/>
      <c r="AT97" s="19"/>
      <c r="AU97" s="19"/>
      <c r="AV97" s="19"/>
      <c r="AW97" s="28"/>
      <c r="AX97" s="53">
        <f t="shared" si="100"/>
        <v>0</v>
      </c>
      <c r="AY97" s="19">
        <f t="shared" si="101"/>
        <v>0</v>
      </c>
      <c r="AZ97" s="19">
        <f t="shared" si="102"/>
        <v>0</v>
      </c>
      <c r="BA97" s="19">
        <f t="shared" si="103"/>
        <v>0</v>
      </c>
      <c r="BB97" s="19">
        <f t="shared" si="104"/>
        <v>0</v>
      </c>
      <c r="BC97" s="53">
        <f t="shared" si="105"/>
        <v>0</v>
      </c>
      <c r="BD97" s="19">
        <f t="shared" si="106"/>
        <v>0</v>
      </c>
      <c r="BE97" s="19">
        <f t="shared" si="107"/>
        <v>0</v>
      </c>
      <c r="BF97" s="19">
        <f t="shared" si="108"/>
        <v>0</v>
      </c>
      <c r="BG97" s="19">
        <f t="shared" si="109"/>
        <v>0</v>
      </c>
      <c r="BH97" s="21"/>
    </row>
    <row r="98" spans="1:60" ht="15" hidden="1" customHeight="1" x14ac:dyDescent="0.25">
      <c r="A98" s="3"/>
      <c r="B98" s="57"/>
      <c r="C98" s="60"/>
      <c r="D98" s="60"/>
      <c r="E98" s="114"/>
      <c r="F98" s="115"/>
      <c r="G98" s="117"/>
      <c r="H98" s="115"/>
      <c r="I98" s="116"/>
      <c r="J98" s="114"/>
      <c r="K98" s="115"/>
      <c r="L98" s="115"/>
      <c r="M98" s="115"/>
      <c r="N98" s="118"/>
      <c r="O98" s="114"/>
      <c r="P98" s="115"/>
      <c r="Q98" s="115"/>
      <c r="R98" s="115"/>
      <c r="S98" s="116"/>
      <c r="T98" s="119"/>
      <c r="U98" s="119"/>
      <c r="V98" s="119"/>
      <c r="W98" s="119"/>
      <c r="X98" s="153"/>
      <c r="Y98" s="114"/>
      <c r="Z98" s="117"/>
      <c r="AA98" s="117"/>
      <c r="AB98" s="117"/>
      <c r="AC98" s="115"/>
      <c r="AD98" s="115"/>
      <c r="AE98" s="118"/>
      <c r="AF98" s="118"/>
      <c r="AG98" s="115"/>
      <c r="AH98" s="115"/>
      <c r="AI98" s="111"/>
      <c r="AJ98" s="119"/>
      <c r="AK98" s="115"/>
      <c r="AL98" s="115"/>
      <c r="AM98" s="116"/>
      <c r="AN98" s="114"/>
      <c r="AO98" s="115"/>
      <c r="AP98" s="115"/>
      <c r="AQ98" s="115"/>
      <c r="AR98" s="116"/>
      <c r="AS98" s="53"/>
      <c r="AT98" s="19"/>
      <c r="AU98" s="19"/>
      <c r="AV98" s="19"/>
      <c r="AW98" s="28"/>
      <c r="AX98" s="53">
        <f t="shared" si="100"/>
        <v>0</v>
      </c>
      <c r="AY98" s="19">
        <f t="shared" si="101"/>
        <v>0</v>
      </c>
      <c r="AZ98" s="19">
        <f t="shared" si="102"/>
        <v>0</v>
      </c>
      <c r="BA98" s="19">
        <f t="shared" si="103"/>
        <v>0</v>
      </c>
      <c r="BB98" s="19">
        <f t="shared" si="104"/>
        <v>0</v>
      </c>
      <c r="BC98" s="53">
        <f t="shared" si="105"/>
        <v>0</v>
      </c>
      <c r="BD98" s="19">
        <f t="shared" si="106"/>
        <v>0</v>
      </c>
      <c r="BE98" s="19">
        <f t="shared" si="107"/>
        <v>0</v>
      </c>
      <c r="BF98" s="19">
        <f t="shared" si="108"/>
        <v>0</v>
      </c>
      <c r="BG98" s="19">
        <f t="shared" si="109"/>
        <v>0</v>
      </c>
      <c r="BH98" s="21"/>
    </row>
    <row r="99" spans="1:60" s="135" customFormat="1" ht="15" hidden="1" customHeight="1" x14ac:dyDescent="0.25">
      <c r="A99" s="133"/>
      <c r="B99" s="147"/>
      <c r="C99" s="148"/>
      <c r="D99" s="148"/>
      <c r="E99" s="174"/>
      <c r="F99" s="175"/>
      <c r="G99" s="176"/>
      <c r="H99" s="175"/>
      <c r="I99" s="177"/>
      <c r="J99" s="174"/>
      <c r="K99" s="175"/>
      <c r="L99" s="175"/>
      <c r="M99" s="175"/>
      <c r="N99" s="178"/>
      <c r="O99" s="174"/>
      <c r="P99" s="175"/>
      <c r="Q99" s="175"/>
      <c r="R99" s="175"/>
      <c r="S99" s="177"/>
      <c r="T99" s="179"/>
      <c r="U99" s="179"/>
      <c r="V99" s="179"/>
      <c r="W99" s="179"/>
      <c r="X99" s="180"/>
      <c r="Y99" s="174"/>
      <c r="Z99" s="176"/>
      <c r="AA99" s="176"/>
      <c r="AB99" s="176"/>
      <c r="AC99" s="175"/>
      <c r="AD99" s="175"/>
      <c r="AE99" s="178"/>
      <c r="AF99" s="178"/>
      <c r="AG99" s="175"/>
      <c r="AH99" s="175"/>
      <c r="AI99" s="181"/>
      <c r="AJ99" s="179"/>
      <c r="AK99" s="175"/>
      <c r="AL99" s="175"/>
      <c r="AM99" s="177"/>
      <c r="AN99" s="174"/>
      <c r="AO99" s="175"/>
      <c r="AP99" s="175"/>
      <c r="AQ99" s="175"/>
      <c r="AR99" s="177"/>
      <c r="AS99" s="151"/>
      <c r="AT99" s="149"/>
      <c r="AU99" s="149"/>
      <c r="AV99" s="149"/>
      <c r="AW99" s="150"/>
      <c r="AX99" s="151">
        <f t="shared" si="100"/>
        <v>0</v>
      </c>
      <c r="AY99" s="149">
        <f t="shared" si="101"/>
        <v>0</v>
      </c>
      <c r="AZ99" s="149">
        <f t="shared" si="102"/>
        <v>0</v>
      </c>
      <c r="BA99" s="149">
        <f t="shared" si="103"/>
        <v>0</v>
      </c>
      <c r="BB99" s="149">
        <f t="shared" si="104"/>
        <v>0</v>
      </c>
      <c r="BC99" s="151">
        <f t="shared" si="105"/>
        <v>0</v>
      </c>
      <c r="BD99" s="149">
        <f t="shared" si="106"/>
        <v>0</v>
      </c>
      <c r="BE99" s="149">
        <f t="shared" si="107"/>
        <v>0</v>
      </c>
      <c r="BF99" s="149">
        <f t="shared" si="108"/>
        <v>0</v>
      </c>
      <c r="BG99" s="149">
        <f t="shared" si="109"/>
        <v>0</v>
      </c>
      <c r="BH99" s="134"/>
    </row>
    <row r="100" spans="1:60" s="146" customFormat="1" ht="15" hidden="1" customHeight="1" x14ac:dyDescent="0.25">
      <c r="A100" s="136"/>
      <c r="B100" s="90"/>
      <c r="C100" s="137"/>
      <c r="D100" s="137"/>
      <c r="E100" s="114"/>
      <c r="F100" s="115"/>
      <c r="G100" s="117"/>
      <c r="H100" s="115"/>
      <c r="I100" s="116"/>
      <c r="J100" s="114"/>
      <c r="K100" s="115"/>
      <c r="L100" s="115"/>
      <c r="M100" s="115"/>
      <c r="N100" s="118"/>
      <c r="O100" s="114"/>
      <c r="P100" s="115"/>
      <c r="Q100" s="115"/>
      <c r="R100" s="115"/>
      <c r="S100" s="116"/>
      <c r="T100" s="119"/>
      <c r="U100" s="119"/>
      <c r="V100" s="119"/>
      <c r="W100" s="119"/>
      <c r="X100" s="153"/>
      <c r="Y100" s="114"/>
      <c r="Z100" s="115"/>
      <c r="AA100" s="115"/>
      <c r="AB100" s="117"/>
      <c r="AC100" s="115"/>
      <c r="AD100" s="115"/>
      <c r="AE100" s="118"/>
      <c r="AF100" s="118"/>
      <c r="AG100" s="115"/>
      <c r="AH100" s="115"/>
      <c r="AI100" s="111"/>
      <c r="AJ100" s="119"/>
      <c r="AK100" s="115"/>
      <c r="AL100" s="115"/>
      <c r="AM100" s="116"/>
      <c r="AN100" s="114"/>
      <c r="AO100" s="115"/>
      <c r="AP100" s="115"/>
      <c r="AQ100" s="115"/>
      <c r="AR100" s="116"/>
      <c r="AS100" s="144"/>
      <c r="AT100" s="139"/>
      <c r="AU100" s="139"/>
      <c r="AV100" s="139"/>
      <c r="AW100" s="141"/>
      <c r="AX100" s="144">
        <f t="shared" si="100"/>
        <v>0</v>
      </c>
      <c r="AY100" s="139">
        <f t="shared" si="101"/>
        <v>0</v>
      </c>
      <c r="AZ100" s="139">
        <f t="shared" si="102"/>
        <v>0</v>
      </c>
      <c r="BA100" s="139">
        <f t="shared" si="103"/>
        <v>0</v>
      </c>
      <c r="BB100" s="139">
        <f t="shared" si="104"/>
        <v>0</v>
      </c>
      <c r="BC100" s="144">
        <f t="shared" si="105"/>
        <v>0</v>
      </c>
      <c r="BD100" s="139">
        <f t="shared" si="106"/>
        <v>0</v>
      </c>
      <c r="BE100" s="139">
        <f t="shared" si="107"/>
        <v>0</v>
      </c>
      <c r="BF100" s="139">
        <f t="shared" si="108"/>
        <v>0</v>
      </c>
      <c r="BG100" s="139">
        <f t="shared" si="109"/>
        <v>0</v>
      </c>
      <c r="BH100" s="145"/>
    </row>
    <row r="101" spans="1:60" ht="15" hidden="1" customHeight="1" x14ac:dyDescent="0.25">
      <c r="A101" s="4"/>
      <c r="B101" s="58"/>
      <c r="C101" s="58"/>
      <c r="D101" s="58"/>
      <c r="E101" s="5"/>
      <c r="F101" s="9"/>
      <c r="G101" s="9"/>
      <c r="H101" s="9"/>
      <c r="I101" s="63"/>
      <c r="J101" s="5"/>
      <c r="K101" s="9"/>
      <c r="L101" s="9"/>
      <c r="M101" s="9"/>
      <c r="N101" s="83"/>
      <c r="O101" s="9"/>
      <c r="P101" s="9"/>
      <c r="Q101" s="9"/>
      <c r="R101" s="9"/>
      <c r="S101" s="9"/>
      <c r="T101" s="53"/>
      <c r="U101" s="19"/>
      <c r="V101" s="19"/>
      <c r="W101" s="28"/>
      <c r="X101" s="155"/>
      <c r="Y101" s="65"/>
      <c r="Z101" s="10"/>
      <c r="AA101" s="10"/>
      <c r="AB101" s="10"/>
      <c r="AC101" s="19"/>
      <c r="AD101" s="19"/>
      <c r="AE101" s="88"/>
      <c r="AF101" s="88"/>
      <c r="AG101" s="19"/>
      <c r="AH101" s="19"/>
      <c r="AI101" s="53"/>
      <c r="AJ101" s="53"/>
      <c r="AK101" s="19"/>
      <c r="AL101" s="19"/>
      <c r="AM101" s="28"/>
      <c r="AN101" s="65"/>
      <c r="AO101" s="19"/>
      <c r="AP101" s="19"/>
      <c r="AQ101" s="19"/>
      <c r="AR101" s="28"/>
      <c r="AS101" s="53"/>
      <c r="AT101" s="19"/>
      <c r="AU101" s="19"/>
      <c r="AV101" s="19"/>
      <c r="AW101" s="28"/>
      <c r="AX101" s="53"/>
      <c r="AY101" s="19"/>
      <c r="AZ101" s="19"/>
      <c r="BA101" s="19"/>
      <c r="BB101" s="28"/>
      <c r="BC101" s="53"/>
      <c r="BD101" s="19"/>
      <c r="BE101" s="19"/>
      <c r="BF101" s="19"/>
      <c r="BG101" s="28"/>
      <c r="BH101" s="21"/>
    </row>
    <row r="102" spans="1:60" ht="15" hidden="1" customHeight="1" x14ac:dyDescent="0.25">
      <c r="A102" s="4"/>
      <c r="B102" s="58"/>
      <c r="C102" s="58"/>
      <c r="D102" s="58"/>
      <c r="E102" s="5"/>
      <c r="F102" s="9"/>
      <c r="G102" s="9"/>
      <c r="H102" s="9"/>
      <c r="I102" s="63"/>
      <c r="J102" s="5"/>
      <c r="K102" s="9"/>
      <c r="L102" s="9"/>
      <c r="M102" s="9"/>
      <c r="N102" s="83"/>
      <c r="O102" s="9"/>
      <c r="P102" s="9"/>
      <c r="Q102" s="9"/>
      <c r="R102" s="9"/>
      <c r="S102" s="9"/>
      <c r="T102" s="53"/>
      <c r="U102" s="19"/>
      <c r="V102" s="19"/>
      <c r="W102" s="28"/>
      <c r="X102" s="155"/>
      <c r="Y102" s="65"/>
      <c r="Z102" s="10"/>
      <c r="AA102" s="10"/>
      <c r="AB102" s="10"/>
      <c r="AC102" s="19"/>
      <c r="AD102" s="19"/>
      <c r="AE102" s="88"/>
      <c r="AF102" s="88"/>
      <c r="AG102" s="19"/>
      <c r="AH102" s="19"/>
      <c r="AI102" s="53"/>
      <c r="AJ102" s="53"/>
      <c r="AK102" s="19"/>
      <c r="AL102" s="19"/>
      <c r="AM102" s="28"/>
      <c r="AN102" s="65"/>
      <c r="AO102" s="19"/>
      <c r="AP102" s="19"/>
      <c r="AQ102" s="19"/>
      <c r="AR102" s="28"/>
      <c r="AS102" s="53"/>
      <c r="AT102" s="19"/>
      <c r="AU102" s="19"/>
      <c r="AV102" s="19"/>
      <c r="AW102" s="28"/>
      <c r="AX102" s="53"/>
      <c r="AY102" s="19"/>
      <c r="AZ102" s="19"/>
      <c r="BA102" s="19"/>
      <c r="BB102" s="28"/>
      <c r="BC102" s="53"/>
      <c r="BD102" s="19"/>
      <c r="BE102" s="19"/>
      <c r="BF102" s="19"/>
      <c r="BG102" s="28"/>
      <c r="BH102" s="21"/>
    </row>
    <row r="103" spans="1:60" ht="15" hidden="1" customHeight="1" x14ac:dyDescent="0.25">
      <c r="A103" s="4"/>
      <c r="B103" s="58"/>
      <c r="C103" s="58"/>
      <c r="D103" s="58"/>
      <c r="E103" s="5"/>
      <c r="F103" s="9"/>
      <c r="G103" s="9"/>
      <c r="H103" s="9"/>
      <c r="I103" s="63"/>
      <c r="J103" s="5"/>
      <c r="K103" s="9"/>
      <c r="L103" s="9"/>
      <c r="M103" s="9"/>
      <c r="N103" s="83"/>
      <c r="O103" s="9"/>
      <c r="P103" s="9"/>
      <c r="Q103" s="9"/>
      <c r="R103" s="9"/>
      <c r="S103" s="9"/>
      <c r="T103" s="53"/>
      <c r="U103" s="19"/>
      <c r="V103" s="19"/>
      <c r="W103" s="28"/>
      <c r="X103" s="155"/>
      <c r="Y103" s="65"/>
      <c r="Z103" s="10"/>
      <c r="AA103" s="10"/>
      <c r="AB103" s="10"/>
      <c r="AC103" s="19"/>
      <c r="AD103" s="19"/>
      <c r="AE103" s="88"/>
      <c r="AF103" s="88"/>
      <c r="AG103" s="19"/>
      <c r="AH103" s="19"/>
      <c r="AI103" s="53"/>
      <c r="AJ103" s="53"/>
      <c r="AK103" s="19"/>
      <c r="AL103" s="19"/>
      <c r="AM103" s="28"/>
      <c r="AN103" s="65"/>
      <c r="AO103" s="19"/>
      <c r="AP103" s="19"/>
      <c r="AQ103" s="19"/>
      <c r="AR103" s="28"/>
      <c r="AS103" s="53"/>
      <c r="AT103" s="19"/>
      <c r="AU103" s="19"/>
      <c r="AV103" s="19"/>
      <c r="AW103" s="28"/>
      <c r="AX103" s="53"/>
      <c r="AY103" s="19"/>
      <c r="AZ103" s="19"/>
      <c r="BA103" s="19"/>
      <c r="BB103" s="28"/>
      <c r="BC103" s="53"/>
      <c r="BD103" s="19"/>
      <c r="BE103" s="19"/>
      <c r="BF103" s="19"/>
      <c r="BG103" s="28"/>
      <c r="BH103" s="21"/>
    </row>
    <row r="104" spans="1:60" ht="15" hidden="1" customHeight="1" x14ac:dyDescent="0.25">
      <c r="A104" s="4"/>
      <c r="B104" s="58"/>
      <c r="C104" s="58"/>
      <c r="D104" s="58"/>
      <c r="E104" s="5"/>
      <c r="F104" s="9"/>
      <c r="G104" s="9"/>
      <c r="H104" s="9"/>
      <c r="I104" s="63"/>
      <c r="J104" s="5"/>
      <c r="K104" s="9"/>
      <c r="L104" s="9"/>
      <c r="M104" s="9"/>
      <c r="N104" s="83"/>
      <c r="O104" s="9"/>
      <c r="P104" s="9"/>
      <c r="Q104" s="9"/>
      <c r="R104" s="9"/>
      <c r="S104" s="9"/>
      <c r="T104" s="53"/>
      <c r="U104" s="19"/>
      <c r="V104" s="19"/>
      <c r="W104" s="28"/>
      <c r="X104" s="155"/>
      <c r="Y104" s="65"/>
      <c r="Z104" s="10"/>
      <c r="AA104" s="10"/>
      <c r="AB104" s="10"/>
      <c r="AC104" s="19"/>
      <c r="AD104" s="19"/>
      <c r="AE104" s="88"/>
      <c r="AF104" s="88"/>
      <c r="AG104" s="19"/>
      <c r="AH104" s="19"/>
      <c r="AI104" s="53"/>
      <c r="AJ104" s="53"/>
      <c r="AK104" s="19"/>
      <c r="AL104" s="19"/>
      <c r="AM104" s="28"/>
      <c r="AN104" s="65"/>
      <c r="AO104" s="19"/>
      <c r="AP104" s="19"/>
      <c r="AQ104" s="19"/>
      <c r="AR104" s="28"/>
      <c r="AS104" s="53"/>
      <c r="AT104" s="19"/>
      <c r="AU104" s="19"/>
      <c r="AV104" s="19"/>
      <c r="AW104" s="28"/>
      <c r="AX104" s="53"/>
      <c r="AY104" s="19"/>
      <c r="AZ104" s="19"/>
      <c r="BA104" s="19"/>
      <c r="BB104" s="28"/>
      <c r="BC104" s="53"/>
      <c r="BD104" s="19"/>
      <c r="BE104" s="19"/>
      <c r="BF104" s="19"/>
      <c r="BG104" s="28"/>
      <c r="BH104" s="21"/>
    </row>
    <row r="105" spans="1:60" ht="15" hidden="1" customHeight="1" x14ac:dyDescent="0.25">
      <c r="A105" s="8"/>
      <c r="B105" s="58"/>
      <c r="C105" s="58"/>
      <c r="D105" s="58"/>
      <c r="E105" s="5"/>
      <c r="F105" s="9"/>
      <c r="G105" s="9"/>
      <c r="H105" s="9"/>
      <c r="I105" s="63"/>
      <c r="J105" s="5"/>
      <c r="K105" s="9"/>
      <c r="L105" s="9"/>
      <c r="M105" s="9"/>
      <c r="N105" s="83"/>
      <c r="O105" s="9"/>
      <c r="P105" s="9"/>
      <c r="Q105" s="9"/>
      <c r="R105" s="9"/>
      <c r="S105" s="9"/>
      <c r="T105" s="53"/>
      <c r="U105" s="19"/>
      <c r="V105" s="19"/>
      <c r="W105" s="28"/>
      <c r="X105" s="155"/>
      <c r="Y105" s="65"/>
      <c r="Z105" s="10"/>
      <c r="AA105" s="10"/>
      <c r="AB105" s="10"/>
      <c r="AC105" s="19"/>
      <c r="AD105" s="19"/>
      <c r="AE105" s="88"/>
      <c r="AF105" s="88"/>
      <c r="AG105" s="19"/>
      <c r="AH105" s="19"/>
      <c r="AI105" s="53"/>
      <c r="AJ105" s="53"/>
      <c r="AK105" s="19"/>
      <c r="AL105" s="19"/>
      <c r="AM105" s="28"/>
      <c r="AN105" s="65"/>
      <c r="AO105" s="19"/>
      <c r="AP105" s="19"/>
      <c r="AQ105" s="19"/>
      <c r="AR105" s="28"/>
      <c r="AS105" s="53"/>
      <c r="AT105" s="19"/>
      <c r="AU105" s="19"/>
      <c r="AV105" s="19"/>
      <c r="AW105" s="28"/>
      <c r="AX105" s="53"/>
      <c r="AY105" s="19"/>
      <c r="AZ105" s="19"/>
      <c r="BA105" s="19"/>
      <c r="BB105" s="28"/>
      <c r="BC105" s="53"/>
      <c r="BD105" s="19"/>
      <c r="BE105" s="19"/>
      <c r="BF105" s="19"/>
      <c r="BG105" s="28"/>
      <c r="BH105" s="21"/>
    </row>
    <row r="106" spans="1:60" ht="15" hidden="1" customHeight="1" x14ac:dyDescent="0.25">
      <c r="A106" s="8"/>
      <c r="B106" s="58"/>
      <c r="C106" s="58"/>
      <c r="D106" s="58"/>
      <c r="E106" s="5"/>
      <c r="F106" s="9"/>
      <c r="G106" s="9"/>
      <c r="H106" s="9"/>
      <c r="I106" s="63"/>
      <c r="J106" s="5"/>
      <c r="K106" s="9"/>
      <c r="L106" s="9"/>
      <c r="M106" s="9"/>
      <c r="N106" s="83"/>
      <c r="O106" s="9"/>
      <c r="P106" s="9"/>
      <c r="Q106" s="9"/>
      <c r="R106" s="9"/>
      <c r="S106" s="9"/>
      <c r="T106" s="53"/>
      <c r="U106" s="19"/>
      <c r="V106" s="19"/>
      <c r="W106" s="28"/>
      <c r="X106" s="155"/>
      <c r="Y106" s="65"/>
      <c r="Z106" s="10"/>
      <c r="AA106" s="10"/>
      <c r="AB106" s="10"/>
      <c r="AC106" s="19"/>
      <c r="AD106" s="19"/>
      <c r="AE106" s="88"/>
      <c r="AF106" s="88"/>
      <c r="AG106" s="19"/>
      <c r="AH106" s="19"/>
      <c r="AI106" s="53"/>
      <c r="AJ106" s="53"/>
      <c r="AK106" s="19"/>
      <c r="AL106" s="19"/>
      <c r="AM106" s="28"/>
      <c r="AN106" s="65"/>
      <c r="AO106" s="19"/>
      <c r="AP106" s="19"/>
      <c r="AQ106" s="19"/>
      <c r="AR106" s="28"/>
      <c r="AS106" s="53"/>
      <c r="AT106" s="19"/>
      <c r="AU106" s="19"/>
      <c r="AV106" s="19"/>
      <c r="AW106" s="28"/>
      <c r="AX106" s="53"/>
      <c r="AY106" s="19"/>
      <c r="AZ106" s="19"/>
      <c r="BA106" s="19"/>
      <c r="BB106" s="28"/>
      <c r="BC106" s="53"/>
      <c r="BD106" s="19"/>
      <c r="BE106" s="19"/>
      <c r="BF106" s="19"/>
      <c r="BG106" s="28"/>
      <c r="BH106" s="21"/>
    </row>
    <row r="107" spans="1:60" hidden="1" x14ac:dyDescent="0.25">
      <c r="A107" s="4"/>
      <c r="B107" s="58"/>
      <c r="C107" s="58"/>
      <c r="D107" s="58"/>
      <c r="E107" s="5"/>
      <c r="F107" s="9"/>
      <c r="G107" s="9"/>
      <c r="H107" s="9"/>
      <c r="I107" s="63"/>
      <c r="J107" s="5"/>
      <c r="K107" s="9"/>
      <c r="L107" s="9"/>
      <c r="M107" s="9"/>
      <c r="N107" s="83"/>
      <c r="O107" s="9"/>
      <c r="P107" s="9"/>
      <c r="Q107" s="9"/>
      <c r="R107" s="9"/>
      <c r="S107" s="9"/>
      <c r="T107" s="53"/>
      <c r="U107" s="19"/>
      <c r="V107" s="19"/>
      <c r="W107" s="28"/>
      <c r="X107" s="155"/>
      <c r="Y107" s="65"/>
      <c r="Z107" s="10"/>
      <c r="AA107" s="10"/>
      <c r="AB107" s="10"/>
      <c r="AC107" s="19"/>
      <c r="AD107" s="19"/>
      <c r="AE107" s="88"/>
      <c r="AF107" s="88"/>
      <c r="AG107" s="19"/>
      <c r="AH107" s="19"/>
      <c r="AI107" s="53"/>
      <c r="AJ107" s="53"/>
      <c r="AK107" s="19"/>
      <c r="AL107" s="19"/>
      <c r="AM107" s="28"/>
      <c r="AN107" s="65"/>
      <c r="AO107" s="19"/>
      <c r="AP107" s="19"/>
      <c r="AQ107" s="19"/>
      <c r="AR107" s="28"/>
      <c r="AS107" s="53"/>
      <c r="AT107" s="19"/>
      <c r="AU107" s="19"/>
      <c r="AV107" s="19"/>
      <c r="AW107" s="28"/>
      <c r="AX107" s="53"/>
      <c r="AY107" s="19"/>
      <c r="AZ107" s="19"/>
      <c r="BA107" s="19"/>
      <c r="BB107" s="28"/>
      <c r="BC107" s="53"/>
      <c r="BD107" s="19"/>
      <c r="BE107" s="19"/>
      <c r="BF107" s="19"/>
      <c r="BG107" s="28"/>
      <c r="BH107" s="21"/>
    </row>
    <row r="108" spans="1:60" ht="15.75" hidden="1" thickBot="1" x14ac:dyDescent="0.3">
      <c r="A108" s="12"/>
      <c r="B108" s="69"/>
      <c r="C108" s="69"/>
      <c r="D108" s="69"/>
      <c r="E108" s="13"/>
      <c r="F108" s="14"/>
      <c r="G108" s="14"/>
      <c r="H108" s="14"/>
      <c r="I108" s="73"/>
      <c r="J108" s="13"/>
      <c r="K108" s="14"/>
      <c r="L108" s="14"/>
      <c r="M108" s="14"/>
      <c r="N108" s="84"/>
      <c r="O108" s="9"/>
      <c r="P108" s="9"/>
      <c r="Q108" s="9"/>
      <c r="R108" s="9"/>
      <c r="S108" s="9"/>
      <c r="T108" s="75"/>
      <c r="U108" s="42"/>
      <c r="V108" s="42"/>
      <c r="W108" s="44"/>
      <c r="X108" s="156"/>
      <c r="Y108" s="76"/>
      <c r="Z108" s="43"/>
      <c r="AA108" s="43"/>
      <c r="AB108" s="43"/>
      <c r="AC108" s="42"/>
      <c r="AD108" s="42"/>
      <c r="AE108" s="89"/>
      <c r="AF108" s="89"/>
      <c r="AG108" s="42"/>
      <c r="AH108" s="42"/>
      <c r="AI108" s="75"/>
      <c r="AJ108" s="75"/>
      <c r="AK108" s="42"/>
      <c r="AL108" s="42"/>
      <c r="AM108" s="44"/>
      <c r="AN108" s="76"/>
      <c r="AO108" s="42"/>
      <c r="AP108" s="42"/>
      <c r="AQ108" s="42"/>
      <c r="AR108" s="44"/>
      <c r="AS108" s="75"/>
      <c r="AT108" s="42"/>
      <c r="AU108" s="42"/>
      <c r="AV108" s="42"/>
      <c r="AW108" s="44"/>
      <c r="AX108" s="54"/>
      <c r="AY108" s="29"/>
      <c r="AZ108" s="29"/>
      <c r="BA108" s="29"/>
      <c r="BB108" s="30"/>
      <c r="BC108" s="54"/>
      <c r="BD108" s="29"/>
      <c r="BE108" s="29"/>
      <c r="BF108" s="29"/>
      <c r="BG108" s="30"/>
      <c r="BH108" s="21"/>
    </row>
    <row r="109" spans="1:60" ht="15.75" hidden="1" thickBot="1" x14ac:dyDescent="0.3">
      <c r="A109" s="66"/>
      <c r="B109" s="70"/>
      <c r="C109" s="71"/>
      <c r="D109" s="71"/>
      <c r="E109" s="15"/>
      <c r="F109" s="16"/>
      <c r="G109" s="16"/>
      <c r="H109" s="16"/>
      <c r="I109" s="74"/>
      <c r="J109" s="15"/>
      <c r="K109" s="16"/>
      <c r="L109" s="16"/>
      <c r="M109" s="16"/>
      <c r="N109" s="74"/>
      <c r="O109" s="182"/>
      <c r="P109" s="182"/>
      <c r="Q109" s="182"/>
      <c r="R109" s="182"/>
      <c r="S109" s="182"/>
      <c r="T109" s="77"/>
      <c r="U109" s="17"/>
      <c r="V109" s="17"/>
      <c r="W109" s="46"/>
      <c r="X109" s="157"/>
      <c r="Y109" s="77"/>
      <c r="Z109" s="45"/>
      <c r="AA109" s="45"/>
      <c r="AB109" s="45"/>
      <c r="AC109" s="17"/>
      <c r="AD109" s="17"/>
      <c r="AE109" s="46"/>
      <c r="AF109" s="92"/>
      <c r="AG109" s="71"/>
      <c r="AH109" s="71"/>
      <c r="AI109" s="92"/>
      <c r="AJ109" s="77"/>
      <c r="AK109" s="17"/>
      <c r="AL109" s="17"/>
      <c r="AM109" s="46"/>
      <c r="AN109" s="77"/>
      <c r="AO109" s="17"/>
      <c r="AP109" s="17"/>
      <c r="AQ109" s="17"/>
      <c r="AR109" s="46"/>
      <c r="AS109" s="68"/>
      <c r="AT109" s="17"/>
      <c r="AU109" s="17"/>
      <c r="AV109" s="17"/>
      <c r="AW109" s="46"/>
      <c r="AX109" s="55"/>
      <c r="AY109" s="47"/>
      <c r="AZ109" s="47"/>
      <c r="BA109" s="47"/>
      <c r="BB109" s="48"/>
      <c r="BC109" s="55"/>
      <c r="BD109" s="47"/>
      <c r="BE109" s="47"/>
      <c r="BF109" s="47"/>
      <c r="BG109" s="48"/>
      <c r="BH109" s="21"/>
    </row>
    <row r="110" spans="1:60" hidden="1" x14ac:dyDescent="0.25">
      <c r="A110" s="185"/>
      <c r="B110" s="185"/>
      <c r="C110" s="21"/>
      <c r="D110" s="21"/>
      <c r="E110" s="185"/>
      <c r="F110" s="185"/>
      <c r="G110" s="185"/>
      <c r="H110" s="185"/>
      <c r="I110" s="185"/>
      <c r="J110" s="185"/>
      <c r="K110" s="185"/>
      <c r="L110" s="185"/>
      <c r="M110" s="185"/>
      <c r="N110" s="185"/>
      <c r="O110" s="185"/>
      <c r="P110" s="185"/>
      <c r="Q110" s="185"/>
      <c r="R110" s="185"/>
      <c r="S110" s="185"/>
      <c r="T110" s="21"/>
      <c r="U110" s="21"/>
      <c r="V110" s="21"/>
      <c r="W110" s="21"/>
      <c r="X110" s="185"/>
      <c r="Y110" s="21"/>
      <c r="Z110" s="20"/>
      <c r="AA110" s="20"/>
      <c r="AB110" s="20"/>
      <c r="AC110" s="21"/>
      <c r="AD110" s="21"/>
      <c r="AE110" s="21"/>
      <c r="AF110" s="21"/>
      <c r="AG110" s="21"/>
      <c r="AH110" s="21"/>
      <c r="AI110" s="21"/>
      <c r="AJ110" s="21"/>
      <c r="AK110" s="21"/>
      <c r="AL110" s="21"/>
      <c r="AM110" s="21"/>
      <c r="AN110" s="21"/>
      <c r="AO110" s="21"/>
      <c r="AP110" s="21"/>
      <c r="AQ110" s="21"/>
      <c r="AR110" s="21"/>
      <c r="AS110" s="21"/>
      <c r="AT110" s="21"/>
      <c r="AU110" s="21"/>
      <c r="AV110" s="21"/>
      <c r="AW110" s="21"/>
      <c r="AX110" s="21"/>
      <c r="AY110" s="21"/>
      <c r="AZ110" s="21"/>
      <c r="BA110" s="21"/>
      <c r="BB110" s="21"/>
      <c r="BC110" s="21"/>
      <c r="BD110" s="21"/>
      <c r="BE110" s="21"/>
      <c r="BF110" s="21"/>
      <c r="BG110" s="21"/>
      <c r="BH110" s="21"/>
    </row>
    <row r="111" spans="1:60" hidden="1" x14ac:dyDescent="0.25">
      <c r="A111" s="185"/>
      <c r="B111" s="185"/>
      <c r="C111" s="21"/>
      <c r="D111" s="21"/>
      <c r="E111" s="185"/>
      <c r="F111" s="185"/>
      <c r="G111" s="185"/>
      <c r="H111" s="185"/>
      <c r="I111" s="185"/>
      <c r="J111" s="185"/>
      <c r="K111" s="185"/>
      <c r="L111" s="185"/>
      <c r="M111" s="185"/>
      <c r="N111" s="185"/>
      <c r="O111" s="185"/>
      <c r="P111" s="185"/>
      <c r="Q111" s="185"/>
      <c r="R111" s="185"/>
      <c r="S111" s="185"/>
      <c r="T111" s="21"/>
      <c r="U111" s="21"/>
      <c r="V111" s="21"/>
      <c r="W111" s="21"/>
      <c r="X111" s="185"/>
      <c r="Y111" s="21"/>
      <c r="Z111" s="20"/>
      <c r="AA111" s="20"/>
      <c r="AB111" s="20"/>
      <c r="AC111" s="21"/>
      <c r="AD111" s="21"/>
      <c r="AE111" s="21"/>
      <c r="AF111" s="21"/>
      <c r="AG111" s="21"/>
      <c r="AH111" s="21"/>
      <c r="AI111" s="21"/>
      <c r="AJ111" s="21"/>
      <c r="AK111" s="21"/>
      <c r="AL111" s="21"/>
      <c r="AM111" s="21"/>
      <c r="AN111" s="21"/>
      <c r="AO111" s="21"/>
      <c r="AP111" s="21"/>
      <c r="AQ111" s="21"/>
      <c r="AR111" s="21"/>
      <c r="AS111" s="21"/>
      <c r="AT111" s="21"/>
      <c r="AU111" s="21"/>
      <c r="AV111" s="21"/>
      <c r="AW111" s="21"/>
      <c r="AX111" s="21"/>
      <c r="AY111" s="21"/>
      <c r="AZ111" s="21"/>
      <c r="BA111" s="21"/>
      <c r="BB111" s="21"/>
      <c r="BC111" s="21"/>
      <c r="BD111" s="21"/>
      <c r="BE111" s="21"/>
      <c r="BF111" s="21"/>
      <c r="BG111" s="21"/>
      <c r="BH111" s="21"/>
    </row>
    <row r="112" spans="1:60" x14ac:dyDescent="0.25">
      <c r="A112" t="s">
        <v>102</v>
      </c>
      <c r="AQ112" t="s">
        <v>103</v>
      </c>
      <c r="AV112" t="s">
        <v>103</v>
      </c>
      <c r="AX112" s="21"/>
      <c r="AY112" s="21"/>
      <c r="AZ112" s="21"/>
      <c r="BA112" s="21"/>
      <c r="BB112" s="21"/>
      <c r="BC112" s="21"/>
      <c r="BD112" s="21"/>
      <c r="BE112" s="21"/>
      <c r="BF112" s="21"/>
      <c r="BG112" s="21"/>
      <c r="BH112" s="21"/>
    </row>
    <row r="113" spans="1:60" x14ac:dyDescent="0.25">
      <c r="AX113" s="21"/>
      <c r="AY113" s="21"/>
      <c r="AZ113" s="21"/>
      <c r="BA113" s="21"/>
      <c r="BB113" s="21"/>
      <c r="BC113" s="21"/>
      <c r="BD113" s="21"/>
      <c r="BE113" s="21"/>
      <c r="BF113" s="21"/>
      <c r="BG113" s="21"/>
      <c r="BH113" s="21"/>
    </row>
    <row r="114" spans="1:60" ht="15" hidden="1" customHeight="1" x14ac:dyDescent="0.25">
      <c r="A114" t="s">
        <v>104</v>
      </c>
      <c r="AQ114" t="s">
        <v>105</v>
      </c>
      <c r="AV114" t="s">
        <v>105</v>
      </c>
      <c r="AX114" s="21"/>
      <c r="AY114" s="21"/>
      <c r="AZ114" s="21"/>
      <c r="BA114" s="21"/>
      <c r="BB114" s="21"/>
      <c r="BC114" s="21"/>
      <c r="BD114" s="21"/>
      <c r="BE114" s="21"/>
      <c r="BF114" s="21"/>
      <c r="BG114" s="21"/>
      <c r="BH114" s="21"/>
    </row>
    <row r="115" spans="1:60" ht="15.75" hidden="1" customHeight="1" thickBot="1" x14ac:dyDescent="0.3"/>
    <row r="116" spans="1:60" ht="15" hidden="1" customHeight="1" x14ac:dyDescent="0.25">
      <c r="A116" t="s">
        <v>106</v>
      </c>
      <c r="AQ116" t="s">
        <v>107</v>
      </c>
      <c r="AV116" t="s">
        <v>107</v>
      </c>
      <c r="AX116" s="530" t="s">
        <v>68</v>
      </c>
      <c r="AY116" s="531"/>
      <c r="AZ116" s="531"/>
      <c r="BA116" s="531"/>
      <c r="BB116" s="532"/>
      <c r="BC116" s="530" t="s">
        <v>69</v>
      </c>
      <c r="BD116" s="531"/>
      <c r="BE116" s="531"/>
      <c r="BF116" s="531"/>
      <c r="BG116" s="532"/>
      <c r="BH116" s="20"/>
    </row>
    <row r="117" spans="1:60" ht="15" hidden="1" customHeight="1" x14ac:dyDescent="0.25">
      <c r="AX117" s="533"/>
      <c r="AY117" s="534"/>
      <c r="AZ117" s="534"/>
      <c r="BA117" s="534"/>
      <c r="BB117" s="535"/>
      <c r="BC117" s="533"/>
      <c r="BD117" s="534"/>
      <c r="BE117" s="534"/>
      <c r="BF117" s="534"/>
      <c r="BG117" s="535"/>
      <c r="BH117" s="20"/>
    </row>
    <row r="118" spans="1:60" ht="15.75" hidden="1" customHeight="1" thickBot="1" x14ac:dyDescent="0.3">
      <c r="A118" t="s">
        <v>110</v>
      </c>
      <c r="AQ118" t="s">
        <v>111</v>
      </c>
      <c r="AV118" t="s">
        <v>111</v>
      </c>
      <c r="AX118" s="536"/>
      <c r="AY118" s="537"/>
      <c r="AZ118" s="537"/>
      <c r="BA118" s="537"/>
      <c r="BB118" s="538"/>
      <c r="BC118" s="536"/>
      <c r="BD118" s="537"/>
      <c r="BE118" s="537"/>
      <c r="BF118" s="537"/>
      <c r="BG118" s="538"/>
      <c r="BH118" s="20"/>
    </row>
    <row r="119" spans="1:60" ht="15" hidden="1" customHeight="1" x14ac:dyDescent="0.25">
      <c r="AX119" s="527" t="s">
        <v>48</v>
      </c>
      <c r="AY119" s="527" t="s">
        <v>49</v>
      </c>
      <c r="AZ119" s="527" t="s">
        <v>50</v>
      </c>
      <c r="BA119" s="527" t="s">
        <v>62</v>
      </c>
      <c r="BB119" s="527" t="s">
        <v>51</v>
      </c>
      <c r="BC119" s="527" t="s">
        <v>48</v>
      </c>
      <c r="BD119" s="527" t="s">
        <v>49</v>
      </c>
      <c r="BE119" s="527" t="s">
        <v>50</v>
      </c>
      <c r="BF119" s="527" t="s">
        <v>62</v>
      </c>
      <c r="BG119" s="527" t="s">
        <v>51</v>
      </c>
      <c r="BH119" s="20"/>
    </row>
    <row r="120" spans="1:60" ht="15" hidden="1" customHeight="1" x14ac:dyDescent="0.25">
      <c r="A120" t="s">
        <v>108</v>
      </c>
      <c r="AQ120" t="s">
        <v>109</v>
      </c>
      <c r="AV120" t="s">
        <v>109</v>
      </c>
      <c r="AX120" s="528"/>
      <c r="AY120" s="528"/>
      <c r="AZ120" s="528"/>
      <c r="BA120" s="528"/>
      <c r="BB120" s="528"/>
      <c r="BC120" s="528"/>
      <c r="BD120" s="528"/>
      <c r="BE120" s="528"/>
      <c r="BF120" s="528"/>
      <c r="BG120" s="528"/>
      <c r="BH120" s="20"/>
    </row>
    <row r="121" spans="1:60" ht="15" hidden="1" customHeight="1" x14ac:dyDescent="0.25">
      <c r="AX121" s="528"/>
      <c r="AY121" s="528"/>
      <c r="AZ121" s="528"/>
      <c r="BA121" s="528"/>
      <c r="BB121" s="528"/>
      <c r="BC121" s="528"/>
      <c r="BD121" s="528"/>
      <c r="BE121" s="528"/>
      <c r="BF121" s="528"/>
      <c r="BG121" s="528"/>
      <c r="BH121" s="20"/>
    </row>
    <row r="122" spans="1:60" ht="15" hidden="1" customHeight="1" x14ac:dyDescent="0.25">
      <c r="A122" t="s">
        <v>112</v>
      </c>
      <c r="AQ122" t="s">
        <v>113</v>
      </c>
      <c r="AV122" t="s">
        <v>113</v>
      </c>
      <c r="AX122" s="528"/>
      <c r="AY122" s="528"/>
      <c r="AZ122" s="528"/>
      <c r="BA122" s="528"/>
      <c r="BB122" s="528"/>
      <c r="BC122" s="528"/>
      <c r="BD122" s="528"/>
      <c r="BE122" s="528"/>
      <c r="BF122" s="528"/>
      <c r="BG122" s="528"/>
      <c r="BH122" s="20"/>
    </row>
    <row r="123" spans="1:60" ht="15.75" hidden="1" customHeight="1" thickBot="1" x14ac:dyDescent="0.3">
      <c r="AX123" s="529"/>
      <c r="AY123" s="529"/>
      <c r="AZ123" s="529"/>
      <c r="BA123" s="529"/>
      <c r="BB123" s="529"/>
      <c r="BC123" s="529"/>
      <c r="BD123" s="529"/>
      <c r="BE123" s="529"/>
      <c r="BF123" s="529"/>
      <c r="BG123" s="529"/>
      <c r="BH123" s="20"/>
    </row>
    <row r="124" spans="1:60" hidden="1" x14ac:dyDescent="0.25">
      <c r="A124" s="79"/>
      <c r="B124" s="56"/>
      <c r="C124" s="59"/>
      <c r="D124" s="59"/>
      <c r="E124" s="81"/>
      <c r="F124" s="49"/>
      <c r="G124" s="49"/>
      <c r="H124" s="49"/>
      <c r="I124" s="82"/>
      <c r="J124" s="64"/>
      <c r="K124" s="18"/>
      <c r="L124" s="11"/>
      <c r="M124" s="18"/>
      <c r="N124" s="27"/>
      <c r="O124" s="100"/>
      <c r="P124" s="100"/>
      <c r="Q124" s="100"/>
      <c r="R124" s="100"/>
      <c r="S124" s="100"/>
      <c r="T124" s="52"/>
      <c r="U124" s="18"/>
      <c r="V124" s="18"/>
      <c r="W124" s="27"/>
      <c r="X124" s="100"/>
      <c r="Y124" s="64"/>
      <c r="Z124" s="31"/>
      <c r="AA124" s="31"/>
      <c r="AB124" s="31"/>
      <c r="AC124" s="18"/>
      <c r="AD124" s="18"/>
      <c r="AE124" s="87"/>
      <c r="AF124" s="91"/>
      <c r="AG124" s="50"/>
      <c r="AH124" s="50"/>
      <c r="AI124" s="80"/>
      <c r="AJ124" s="52"/>
      <c r="AK124" s="18"/>
      <c r="AL124" s="18"/>
      <c r="AM124" s="27"/>
      <c r="AN124" s="64"/>
      <c r="AO124" s="18"/>
      <c r="AP124" s="18"/>
      <c r="AQ124" s="18"/>
      <c r="AR124" s="27"/>
      <c r="AS124" s="80"/>
      <c r="AT124" s="50"/>
      <c r="AU124" s="50"/>
      <c r="AV124" s="50"/>
      <c r="AW124" s="51"/>
      <c r="AX124" s="52"/>
      <c r="AY124" s="18"/>
      <c r="AZ124" s="18"/>
      <c r="BA124" s="18"/>
      <c r="BB124" s="27"/>
      <c r="BC124" s="52"/>
      <c r="BD124" s="18"/>
      <c r="BE124" s="18"/>
      <c r="BF124" s="18"/>
      <c r="BG124" s="27"/>
      <c r="BH124" s="21"/>
    </row>
    <row r="125" spans="1:60" hidden="1" x14ac:dyDescent="0.25">
      <c r="A125" s="3"/>
      <c r="B125" s="58"/>
      <c r="C125" s="60"/>
      <c r="D125" s="60"/>
      <c r="E125" s="61"/>
      <c r="F125" s="9"/>
      <c r="G125" s="19"/>
      <c r="H125" s="9"/>
      <c r="I125" s="83"/>
      <c r="J125" s="65"/>
      <c r="K125" s="19"/>
      <c r="L125" s="19"/>
      <c r="M125" s="19"/>
      <c r="N125" s="28"/>
      <c r="O125" s="101"/>
      <c r="P125" s="101"/>
      <c r="Q125" s="101"/>
      <c r="R125" s="101"/>
      <c r="S125" s="101"/>
      <c r="T125" s="53"/>
      <c r="U125" s="19"/>
      <c r="V125" s="19"/>
      <c r="W125" s="28"/>
      <c r="X125" s="159"/>
      <c r="Y125" s="86"/>
      <c r="Z125" s="10"/>
      <c r="AA125" s="10"/>
      <c r="AB125" s="10"/>
      <c r="AC125" s="19"/>
      <c r="AD125" s="19"/>
      <c r="AE125" s="88"/>
      <c r="AF125" s="88"/>
      <c r="AG125" s="19"/>
      <c r="AH125" s="19"/>
      <c r="AI125" s="80"/>
      <c r="AJ125" s="53"/>
      <c r="AK125" s="19"/>
      <c r="AL125" s="19"/>
      <c r="AM125" s="28"/>
      <c r="AN125" s="65"/>
      <c r="AO125" s="19"/>
      <c r="AP125" s="19"/>
      <c r="AQ125" s="19"/>
      <c r="AR125" s="28"/>
      <c r="AS125" s="53"/>
      <c r="AT125" s="19"/>
      <c r="AU125" s="19"/>
      <c r="AV125" s="19"/>
      <c r="AW125" s="28"/>
      <c r="AX125" s="53">
        <f t="shared" ref="AX125:BG134" si="110">AX91</f>
        <v>0</v>
      </c>
      <c r="AY125" s="53">
        <f t="shared" si="110"/>
        <v>0</v>
      </c>
      <c r="AZ125" s="53">
        <f t="shared" si="110"/>
        <v>0</v>
      </c>
      <c r="BA125" s="53">
        <f t="shared" si="110"/>
        <v>0</v>
      </c>
      <c r="BB125" s="53">
        <f t="shared" si="110"/>
        <v>0</v>
      </c>
      <c r="BC125" s="53">
        <f t="shared" si="110"/>
        <v>0</v>
      </c>
      <c r="BD125" s="53">
        <f t="shared" si="110"/>
        <v>0</v>
      </c>
      <c r="BE125" s="53">
        <f t="shared" si="110"/>
        <v>0</v>
      </c>
      <c r="BF125" s="53">
        <f t="shared" si="110"/>
        <v>0</v>
      </c>
      <c r="BG125" s="53">
        <f t="shared" si="110"/>
        <v>0</v>
      </c>
      <c r="BH125" s="21"/>
    </row>
    <row r="126" spans="1:60" hidden="1" x14ac:dyDescent="0.25">
      <c r="A126" s="3"/>
      <c r="B126" s="58"/>
      <c r="C126" s="60"/>
      <c r="D126" s="60"/>
      <c r="E126" s="61"/>
      <c r="F126" s="9"/>
      <c r="G126" s="19"/>
      <c r="H126" s="9"/>
      <c r="I126" s="83"/>
      <c r="J126" s="65"/>
      <c r="K126" s="19"/>
      <c r="L126" s="19"/>
      <c r="M126" s="19"/>
      <c r="N126" s="28"/>
      <c r="O126" s="101"/>
      <c r="P126" s="101"/>
      <c r="Q126" s="101"/>
      <c r="R126" s="101"/>
      <c r="S126" s="101"/>
      <c r="T126" s="53"/>
      <c r="U126" s="19"/>
      <c r="V126" s="19"/>
      <c r="W126" s="28"/>
      <c r="X126" s="159"/>
      <c r="Y126" s="86"/>
      <c r="Z126" s="10"/>
      <c r="AA126" s="10"/>
      <c r="AB126" s="10"/>
      <c r="AC126" s="19"/>
      <c r="AD126" s="19"/>
      <c r="AE126" s="88"/>
      <c r="AF126" s="88"/>
      <c r="AG126" s="19"/>
      <c r="AH126" s="19"/>
      <c r="AI126" s="80"/>
      <c r="AJ126" s="53"/>
      <c r="AK126" s="19"/>
      <c r="AL126" s="19"/>
      <c r="AM126" s="28"/>
      <c r="AN126" s="65"/>
      <c r="AO126" s="19"/>
      <c r="AP126" s="19"/>
      <c r="AQ126" s="19"/>
      <c r="AR126" s="28"/>
      <c r="AS126" s="53"/>
      <c r="AT126" s="19"/>
      <c r="AU126" s="19"/>
      <c r="AV126" s="19"/>
      <c r="AW126" s="28"/>
      <c r="AX126" s="53">
        <f t="shared" si="110"/>
        <v>0</v>
      </c>
      <c r="AY126" s="53">
        <f t="shared" si="110"/>
        <v>0</v>
      </c>
      <c r="AZ126" s="53">
        <f t="shared" si="110"/>
        <v>0</v>
      </c>
      <c r="BA126" s="53">
        <f t="shared" si="110"/>
        <v>0</v>
      </c>
      <c r="BB126" s="53">
        <f t="shared" si="110"/>
        <v>0</v>
      </c>
      <c r="BC126" s="53">
        <f t="shared" si="110"/>
        <v>0</v>
      </c>
      <c r="BD126" s="53">
        <f t="shared" si="110"/>
        <v>0</v>
      </c>
      <c r="BE126" s="53">
        <f t="shared" si="110"/>
        <v>0</v>
      </c>
      <c r="BF126" s="53">
        <f t="shared" si="110"/>
        <v>0</v>
      </c>
      <c r="BG126" s="53">
        <f t="shared" si="110"/>
        <v>0</v>
      </c>
      <c r="BH126" s="21"/>
    </row>
    <row r="127" spans="1:60" hidden="1" x14ac:dyDescent="0.25">
      <c r="A127" s="3"/>
      <c r="B127" s="58"/>
      <c r="C127" s="60"/>
      <c r="D127" s="60"/>
      <c r="E127" s="61"/>
      <c r="F127" s="9"/>
      <c r="G127" s="19"/>
      <c r="H127" s="9"/>
      <c r="I127" s="83"/>
      <c r="J127" s="65"/>
      <c r="K127" s="19"/>
      <c r="L127" s="19"/>
      <c r="M127" s="19"/>
      <c r="N127" s="28"/>
      <c r="O127" s="101"/>
      <c r="P127" s="101"/>
      <c r="Q127" s="101"/>
      <c r="R127" s="101"/>
      <c r="S127" s="101"/>
      <c r="T127" s="53"/>
      <c r="U127" s="19"/>
      <c r="V127" s="19"/>
      <c r="W127" s="28"/>
      <c r="X127" s="159"/>
      <c r="Y127" s="86"/>
      <c r="Z127" s="10"/>
      <c r="AA127" s="10"/>
      <c r="AB127" s="10"/>
      <c r="AC127" s="19"/>
      <c r="AD127" s="19"/>
      <c r="AE127" s="88"/>
      <c r="AF127" s="88"/>
      <c r="AG127" s="19"/>
      <c r="AH127" s="19"/>
      <c r="AI127" s="80"/>
      <c r="AJ127" s="53"/>
      <c r="AK127" s="19"/>
      <c r="AL127" s="19"/>
      <c r="AM127" s="28"/>
      <c r="AN127" s="65"/>
      <c r="AO127" s="19"/>
      <c r="AP127" s="19"/>
      <c r="AQ127" s="19"/>
      <c r="AR127" s="28"/>
      <c r="AS127" s="53"/>
      <c r="AT127" s="19"/>
      <c r="AU127" s="19"/>
      <c r="AV127" s="19"/>
      <c r="AW127" s="28"/>
      <c r="AX127" s="53">
        <f t="shared" si="110"/>
        <v>0</v>
      </c>
      <c r="AY127" s="53">
        <f t="shared" si="110"/>
        <v>0</v>
      </c>
      <c r="AZ127" s="53">
        <f t="shared" si="110"/>
        <v>0</v>
      </c>
      <c r="BA127" s="53">
        <f t="shared" si="110"/>
        <v>0</v>
      </c>
      <c r="BB127" s="53">
        <f t="shared" si="110"/>
        <v>0</v>
      </c>
      <c r="BC127" s="53">
        <f t="shared" si="110"/>
        <v>0</v>
      </c>
      <c r="BD127" s="53">
        <f t="shared" si="110"/>
        <v>0</v>
      </c>
      <c r="BE127" s="53">
        <f t="shared" si="110"/>
        <v>0</v>
      </c>
      <c r="BF127" s="53">
        <f t="shared" si="110"/>
        <v>0</v>
      </c>
      <c r="BG127" s="53">
        <f t="shared" si="110"/>
        <v>0</v>
      </c>
      <c r="BH127" s="21"/>
    </row>
    <row r="128" spans="1:60" hidden="1" x14ac:dyDescent="0.25">
      <c r="A128" s="3"/>
      <c r="B128" s="58"/>
      <c r="C128" s="60"/>
      <c r="D128" s="60"/>
      <c r="E128" s="61"/>
      <c r="F128" s="9"/>
      <c r="G128" s="19"/>
      <c r="H128" s="9"/>
      <c r="I128" s="83"/>
      <c r="J128" s="65"/>
      <c r="K128" s="19"/>
      <c r="L128" s="19"/>
      <c r="M128" s="19"/>
      <c r="N128" s="28"/>
      <c r="O128" s="101"/>
      <c r="P128" s="101"/>
      <c r="Q128" s="101"/>
      <c r="R128" s="101"/>
      <c r="S128" s="101"/>
      <c r="T128" s="53"/>
      <c r="U128" s="19"/>
      <c r="V128" s="19"/>
      <c r="W128" s="28"/>
      <c r="X128" s="159"/>
      <c r="Y128" s="86"/>
      <c r="Z128" s="10"/>
      <c r="AA128" s="10"/>
      <c r="AB128" s="10"/>
      <c r="AC128" s="19"/>
      <c r="AD128" s="19"/>
      <c r="AE128" s="88"/>
      <c r="AF128" s="88"/>
      <c r="AG128" s="19"/>
      <c r="AH128" s="19"/>
      <c r="AI128" s="80"/>
      <c r="AJ128" s="53"/>
      <c r="AK128" s="19"/>
      <c r="AL128" s="19"/>
      <c r="AM128" s="28"/>
      <c r="AN128" s="65"/>
      <c r="AO128" s="19"/>
      <c r="AP128" s="19"/>
      <c r="AQ128" s="19"/>
      <c r="AR128" s="28"/>
      <c r="AS128" s="53"/>
      <c r="AT128" s="19"/>
      <c r="AU128" s="19"/>
      <c r="AV128" s="19"/>
      <c r="AW128" s="28"/>
      <c r="AX128" s="53">
        <f t="shared" si="110"/>
        <v>0</v>
      </c>
      <c r="AY128" s="53">
        <f t="shared" si="110"/>
        <v>0</v>
      </c>
      <c r="AZ128" s="53">
        <f t="shared" si="110"/>
        <v>0</v>
      </c>
      <c r="BA128" s="53">
        <f t="shared" si="110"/>
        <v>0</v>
      </c>
      <c r="BB128" s="53">
        <f t="shared" si="110"/>
        <v>0</v>
      </c>
      <c r="BC128" s="53">
        <f t="shared" si="110"/>
        <v>0</v>
      </c>
      <c r="BD128" s="53">
        <f t="shared" si="110"/>
        <v>0</v>
      </c>
      <c r="BE128" s="53">
        <f t="shared" si="110"/>
        <v>0</v>
      </c>
      <c r="BF128" s="53">
        <f t="shared" si="110"/>
        <v>0</v>
      </c>
      <c r="BG128" s="53">
        <f t="shared" si="110"/>
        <v>0</v>
      </c>
      <c r="BH128" s="21"/>
    </row>
    <row r="129" spans="1:60" hidden="1" x14ac:dyDescent="0.25">
      <c r="A129" s="3"/>
      <c r="B129" s="58"/>
      <c r="C129" s="60"/>
      <c r="D129" s="60"/>
      <c r="E129" s="61"/>
      <c r="F129" s="9"/>
      <c r="G129" s="19"/>
      <c r="H129" s="9"/>
      <c r="I129" s="83"/>
      <c r="J129" s="65"/>
      <c r="K129" s="19"/>
      <c r="L129" s="19"/>
      <c r="M129" s="19"/>
      <c r="N129" s="28"/>
      <c r="O129" s="101"/>
      <c r="P129" s="101"/>
      <c r="Q129" s="101"/>
      <c r="R129" s="101"/>
      <c r="S129" s="101"/>
      <c r="T129" s="53"/>
      <c r="U129" s="19"/>
      <c r="V129" s="19"/>
      <c r="W129" s="28"/>
      <c r="X129" s="159"/>
      <c r="Y129" s="86"/>
      <c r="Z129" s="10"/>
      <c r="AA129" s="10"/>
      <c r="AB129" s="10"/>
      <c r="AC129" s="19"/>
      <c r="AD129" s="19"/>
      <c r="AE129" s="88"/>
      <c r="AF129" s="88"/>
      <c r="AG129" s="19"/>
      <c r="AH129" s="19"/>
      <c r="AI129" s="80"/>
      <c r="AJ129" s="53"/>
      <c r="AK129" s="19"/>
      <c r="AL129" s="19"/>
      <c r="AM129" s="28"/>
      <c r="AN129" s="65"/>
      <c r="AO129" s="19"/>
      <c r="AP129" s="19"/>
      <c r="AQ129" s="19"/>
      <c r="AR129" s="28"/>
      <c r="AS129" s="53"/>
      <c r="AT129" s="19"/>
      <c r="AU129" s="19"/>
      <c r="AV129" s="19"/>
      <c r="AW129" s="28"/>
      <c r="AX129" s="53">
        <f t="shared" si="110"/>
        <v>0</v>
      </c>
      <c r="AY129" s="53">
        <f t="shared" si="110"/>
        <v>0</v>
      </c>
      <c r="AZ129" s="53">
        <f t="shared" si="110"/>
        <v>0</v>
      </c>
      <c r="BA129" s="53">
        <f t="shared" si="110"/>
        <v>0</v>
      </c>
      <c r="BB129" s="53">
        <f t="shared" si="110"/>
        <v>0</v>
      </c>
      <c r="BC129" s="53">
        <f t="shared" si="110"/>
        <v>0</v>
      </c>
      <c r="BD129" s="53">
        <f t="shared" si="110"/>
        <v>0</v>
      </c>
      <c r="BE129" s="53">
        <f t="shared" si="110"/>
        <v>0</v>
      </c>
      <c r="BF129" s="53">
        <f t="shared" si="110"/>
        <v>0</v>
      </c>
      <c r="BG129" s="53">
        <f t="shared" si="110"/>
        <v>0</v>
      </c>
      <c r="BH129" s="21"/>
    </row>
    <row r="130" spans="1:60" hidden="1" x14ac:dyDescent="0.25">
      <c r="A130" s="3"/>
      <c r="B130" s="58"/>
      <c r="C130" s="60"/>
      <c r="D130" s="60"/>
      <c r="E130" s="61"/>
      <c r="F130" s="9"/>
      <c r="G130" s="19"/>
      <c r="H130" s="9"/>
      <c r="I130" s="83"/>
      <c r="J130" s="65"/>
      <c r="K130" s="19"/>
      <c r="L130" s="19"/>
      <c r="M130" s="19"/>
      <c r="N130" s="28"/>
      <c r="O130" s="101"/>
      <c r="P130" s="101"/>
      <c r="Q130" s="101"/>
      <c r="R130" s="101"/>
      <c r="S130" s="101"/>
      <c r="T130" s="53"/>
      <c r="U130" s="19"/>
      <c r="V130" s="19"/>
      <c r="W130" s="28"/>
      <c r="X130" s="159"/>
      <c r="Y130" s="86"/>
      <c r="Z130" s="10"/>
      <c r="AA130" s="10"/>
      <c r="AB130" s="10"/>
      <c r="AC130" s="19"/>
      <c r="AD130" s="19"/>
      <c r="AE130" s="88"/>
      <c r="AF130" s="88"/>
      <c r="AG130" s="19"/>
      <c r="AH130" s="19"/>
      <c r="AI130" s="80"/>
      <c r="AJ130" s="53"/>
      <c r="AK130" s="19"/>
      <c r="AL130" s="19"/>
      <c r="AM130" s="28"/>
      <c r="AN130" s="65"/>
      <c r="AO130" s="19"/>
      <c r="AP130" s="19"/>
      <c r="AQ130" s="19"/>
      <c r="AR130" s="28"/>
      <c r="AS130" s="53"/>
      <c r="AT130" s="19"/>
      <c r="AU130" s="19"/>
      <c r="AV130" s="19"/>
      <c r="AW130" s="28"/>
      <c r="AX130" s="53">
        <f t="shared" si="110"/>
        <v>0</v>
      </c>
      <c r="AY130" s="53">
        <f t="shared" si="110"/>
        <v>0</v>
      </c>
      <c r="AZ130" s="53">
        <f t="shared" si="110"/>
        <v>0</v>
      </c>
      <c r="BA130" s="53">
        <f t="shared" si="110"/>
        <v>0</v>
      </c>
      <c r="BB130" s="53">
        <f t="shared" si="110"/>
        <v>0</v>
      </c>
      <c r="BC130" s="53">
        <f t="shared" si="110"/>
        <v>0</v>
      </c>
      <c r="BD130" s="53">
        <f t="shared" si="110"/>
        <v>0</v>
      </c>
      <c r="BE130" s="53">
        <f t="shared" si="110"/>
        <v>0</v>
      </c>
      <c r="BF130" s="53">
        <f t="shared" si="110"/>
        <v>0</v>
      </c>
      <c r="BG130" s="53">
        <f t="shared" si="110"/>
        <v>0</v>
      </c>
      <c r="BH130" s="21"/>
    </row>
    <row r="131" spans="1:60" hidden="1" x14ac:dyDescent="0.25">
      <c r="A131" s="3"/>
      <c r="B131" s="58"/>
      <c r="C131" s="60"/>
      <c r="D131" s="60"/>
      <c r="E131" s="61"/>
      <c r="F131" s="9"/>
      <c r="G131" s="19"/>
      <c r="H131" s="9"/>
      <c r="I131" s="83"/>
      <c r="J131" s="65"/>
      <c r="K131" s="19"/>
      <c r="L131" s="19"/>
      <c r="M131" s="19"/>
      <c r="N131" s="28"/>
      <c r="O131" s="101"/>
      <c r="P131" s="101"/>
      <c r="Q131" s="101"/>
      <c r="R131" s="101"/>
      <c r="S131" s="101"/>
      <c r="T131" s="53"/>
      <c r="U131" s="19"/>
      <c r="V131" s="19"/>
      <c r="W131" s="28"/>
      <c r="X131" s="159"/>
      <c r="Y131" s="86"/>
      <c r="Z131" s="10"/>
      <c r="AA131" s="10"/>
      <c r="AB131" s="10"/>
      <c r="AC131" s="19"/>
      <c r="AD131" s="19"/>
      <c r="AE131" s="88"/>
      <c r="AF131" s="88"/>
      <c r="AG131" s="19"/>
      <c r="AH131" s="19"/>
      <c r="AI131" s="80"/>
      <c r="AJ131" s="53"/>
      <c r="AK131" s="19"/>
      <c r="AL131" s="19"/>
      <c r="AM131" s="28"/>
      <c r="AN131" s="65"/>
      <c r="AO131" s="19"/>
      <c r="AP131" s="19"/>
      <c r="AQ131" s="19"/>
      <c r="AR131" s="28"/>
      <c r="AS131" s="53"/>
      <c r="AT131" s="19"/>
      <c r="AU131" s="19"/>
      <c r="AV131" s="19"/>
      <c r="AW131" s="28"/>
      <c r="AX131" s="53">
        <f t="shared" si="110"/>
        <v>0</v>
      </c>
      <c r="AY131" s="53">
        <f t="shared" si="110"/>
        <v>0</v>
      </c>
      <c r="AZ131" s="53">
        <f t="shared" si="110"/>
        <v>0</v>
      </c>
      <c r="BA131" s="53">
        <f t="shared" si="110"/>
        <v>0</v>
      </c>
      <c r="BB131" s="53">
        <f t="shared" si="110"/>
        <v>0</v>
      </c>
      <c r="BC131" s="53">
        <f t="shared" si="110"/>
        <v>0</v>
      </c>
      <c r="BD131" s="53">
        <f t="shared" si="110"/>
        <v>0</v>
      </c>
      <c r="BE131" s="53">
        <f t="shared" si="110"/>
        <v>0</v>
      </c>
      <c r="BF131" s="53">
        <f t="shared" si="110"/>
        <v>0</v>
      </c>
      <c r="BG131" s="53">
        <f t="shared" si="110"/>
        <v>0</v>
      </c>
      <c r="BH131" s="21"/>
    </row>
    <row r="132" spans="1:60" hidden="1" x14ac:dyDescent="0.25">
      <c r="A132" s="3"/>
      <c r="B132" s="58"/>
      <c r="C132" s="60"/>
      <c r="D132" s="60"/>
      <c r="E132" s="61"/>
      <c r="F132" s="9"/>
      <c r="G132" s="9"/>
      <c r="H132" s="9"/>
      <c r="I132" s="83"/>
      <c r="J132" s="65"/>
      <c r="K132" s="19"/>
      <c r="L132" s="19"/>
      <c r="M132" s="19"/>
      <c r="N132" s="28"/>
      <c r="O132" s="101"/>
      <c r="P132" s="101"/>
      <c r="Q132" s="101"/>
      <c r="R132" s="101"/>
      <c r="S132" s="101"/>
      <c r="T132" s="53"/>
      <c r="U132" s="19"/>
      <c r="V132" s="19"/>
      <c r="W132" s="28"/>
      <c r="X132" s="159"/>
      <c r="Y132" s="86"/>
      <c r="Z132" s="10"/>
      <c r="AA132" s="10"/>
      <c r="AB132" s="10"/>
      <c r="AC132" s="19"/>
      <c r="AD132" s="19"/>
      <c r="AE132" s="88"/>
      <c r="AF132" s="88"/>
      <c r="AG132" s="19"/>
      <c r="AH132" s="19"/>
      <c r="AI132" s="80"/>
      <c r="AJ132" s="53"/>
      <c r="AK132" s="19"/>
      <c r="AL132" s="19"/>
      <c r="AM132" s="28"/>
      <c r="AN132" s="65"/>
      <c r="AO132" s="19"/>
      <c r="AP132" s="19"/>
      <c r="AQ132" s="19"/>
      <c r="AR132" s="28"/>
      <c r="AS132" s="53"/>
      <c r="AT132" s="19"/>
      <c r="AU132" s="19"/>
      <c r="AV132" s="19"/>
      <c r="AW132" s="28"/>
      <c r="AX132" s="53">
        <f t="shared" si="110"/>
        <v>0</v>
      </c>
      <c r="AY132" s="53">
        <f t="shared" si="110"/>
        <v>0</v>
      </c>
      <c r="AZ132" s="53">
        <f t="shared" si="110"/>
        <v>0</v>
      </c>
      <c r="BA132" s="53">
        <f t="shared" si="110"/>
        <v>0</v>
      </c>
      <c r="BB132" s="53">
        <f t="shared" si="110"/>
        <v>0</v>
      </c>
      <c r="BC132" s="53">
        <f t="shared" si="110"/>
        <v>0</v>
      </c>
      <c r="BD132" s="53">
        <f t="shared" si="110"/>
        <v>0</v>
      </c>
      <c r="BE132" s="53">
        <f t="shared" si="110"/>
        <v>0</v>
      </c>
      <c r="BF132" s="53">
        <f t="shared" si="110"/>
        <v>0</v>
      </c>
      <c r="BG132" s="53">
        <f t="shared" si="110"/>
        <v>0</v>
      </c>
      <c r="BH132" s="21"/>
    </row>
    <row r="133" spans="1:60" hidden="1" x14ac:dyDescent="0.25">
      <c r="A133" s="3"/>
      <c r="B133" s="58"/>
      <c r="C133" s="60"/>
      <c r="D133" s="60"/>
      <c r="E133" s="61"/>
      <c r="F133" s="9"/>
      <c r="G133" s="9"/>
      <c r="H133" s="9"/>
      <c r="I133" s="83"/>
      <c r="J133" s="65"/>
      <c r="K133" s="19"/>
      <c r="L133" s="19"/>
      <c r="M133" s="19"/>
      <c r="N133" s="28"/>
      <c r="O133" s="101"/>
      <c r="P133" s="101"/>
      <c r="Q133" s="101"/>
      <c r="R133" s="101"/>
      <c r="S133" s="101"/>
      <c r="T133" s="53"/>
      <c r="U133" s="19"/>
      <c r="V133" s="19"/>
      <c r="W133" s="19"/>
      <c r="X133" s="159"/>
      <c r="Y133" s="86"/>
      <c r="Z133" s="10"/>
      <c r="AA133" s="10"/>
      <c r="AB133" s="10"/>
      <c r="AC133" s="19"/>
      <c r="AD133" s="19"/>
      <c r="AE133" s="88"/>
      <c r="AF133" s="88"/>
      <c r="AG133" s="19"/>
      <c r="AH133" s="19"/>
      <c r="AI133" s="80"/>
      <c r="AJ133" s="53"/>
      <c r="AK133" s="19"/>
      <c r="AL133" s="19"/>
      <c r="AM133" s="19"/>
      <c r="AN133" s="19"/>
      <c r="AO133" s="19"/>
      <c r="AP133" s="19"/>
      <c r="AQ133" s="19"/>
      <c r="AR133" s="19"/>
      <c r="AS133" s="19"/>
      <c r="AT133" s="19"/>
      <c r="AU133" s="19"/>
      <c r="AV133" s="19"/>
      <c r="AW133" s="19"/>
      <c r="AX133" s="53">
        <f t="shared" si="110"/>
        <v>0</v>
      </c>
      <c r="AY133" s="53">
        <f t="shared" si="110"/>
        <v>0</v>
      </c>
      <c r="AZ133" s="53">
        <f t="shared" si="110"/>
        <v>0</v>
      </c>
      <c r="BA133" s="53">
        <f t="shared" si="110"/>
        <v>0</v>
      </c>
      <c r="BB133" s="53">
        <f t="shared" si="110"/>
        <v>0</v>
      </c>
      <c r="BC133" s="53">
        <f t="shared" si="110"/>
        <v>0</v>
      </c>
      <c r="BD133" s="53">
        <f t="shared" si="110"/>
        <v>0</v>
      </c>
      <c r="BE133" s="53">
        <f t="shared" si="110"/>
        <v>0</v>
      </c>
      <c r="BF133" s="53">
        <f t="shared" si="110"/>
        <v>0</v>
      </c>
      <c r="BG133" s="53">
        <f t="shared" si="110"/>
        <v>0</v>
      </c>
      <c r="BH133" s="21"/>
    </row>
    <row r="134" spans="1:60" hidden="1" x14ac:dyDescent="0.25">
      <c r="A134" s="4"/>
      <c r="B134" s="58"/>
      <c r="C134" s="60"/>
      <c r="D134" s="60"/>
      <c r="E134" s="61"/>
      <c r="F134" s="9"/>
      <c r="G134" s="19"/>
      <c r="H134" s="9"/>
      <c r="I134" s="83"/>
      <c r="J134" s="65"/>
      <c r="K134" s="19"/>
      <c r="L134" s="19"/>
      <c r="M134" s="19"/>
      <c r="N134" s="19"/>
      <c r="O134" s="53"/>
      <c r="P134" s="53"/>
      <c r="Q134" s="53"/>
      <c r="R134" s="53"/>
      <c r="S134" s="53"/>
      <c r="T134" s="53"/>
      <c r="U134" s="19"/>
      <c r="V134" s="19"/>
      <c r="W134" s="19"/>
      <c r="X134" s="80"/>
      <c r="Y134" s="86"/>
      <c r="Z134" s="10"/>
      <c r="AA134" s="10"/>
      <c r="AB134" s="10"/>
      <c r="AC134" s="19"/>
      <c r="AD134" s="19"/>
      <c r="AE134" s="88"/>
      <c r="AF134" s="88"/>
      <c r="AG134" s="19"/>
      <c r="AH134" s="19"/>
      <c r="AI134" s="80"/>
      <c r="AJ134" s="53"/>
      <c r="AK134" s="19"/>
      <c r="AL134" s="19"/>
      <c r="AM134" s="19"/>
      <c r="AN134" s="19"/>
      <c r="AO134" s="19"/>
      <c r="AP134" s="19"/>
      <c r="AQ134" s="19"/>
      <c r="AR134" s="19"/>
      <c r="AS134" s="19"/>
      <c r="AT134" s="19"/>
      <c r="AU134" s="19"/>
      <c r="AV134" s="19"/>
      <c r="AW134" s="19"/>
      <c r="AX134" s="53">
        <f t="shared" si="110"/>
        <v>0</v>
      </c>
      <c r="AY134" s="53">
        <f t="shared" si="110"/>
        <v>0</v>
      </c>
      <c r="AZ134" s="53">
        <f t="shared" si="110"/>
        <v>0</v>
      </c>
      <c r="BA134" s="53">
        <f t="shared" si="110"/>
        <v>0</v>
      </c>
      <c r="BB134" s="53">
        <f t="shared" si="110"/>
        <v>0</v>
      </c>
      <c r="BC134" s="53">
        <f t="shared" si="110"/>
        <v>0</v>
      </c>
      <c r="BD134" s="53">
        <f t="shared" si="110"/>
        <v>0</v>
      </c>
      <c r="BE134" s="53">
        <f t="shared" si="110"/>
        <v>0</v>
      </c>
      <c r="BF134" s="53">
        <f t="shared" si="110"/>
        <v>0</v>
      </c>
      <c r="BG134" s="53">
        <f t="shared" si="110"/>
        <v>0</v>
      </c>
      <c r="BH134" s="21"/>
    </row>
    <row r="135" spans="1:60" hidden="1" x14ac:dyDescent="0.25">
      <c r="A135" s="4"/>
      <c r="B135" s="58"/>
      <c r="C135" s="60"/>
      <c r="D135" s="60"/>
      <c r="E135" s="61"/>
      <c r="F135" s="9"/>
      <c r="G135" s="9"/>
      <c r="H135" s="9"/>
      <c r="I135" s="83"/>
      <c r="J135" s="5"/>
      <c r="K135" s="9"/>
      <c r="L135" s="9"/>
      <c r="M135" s="9"/>
      <c r="N135" s="63"/>
      <c r="O135" s="155"/>
      <c r="P135" s="155"/>
      <c r="Q135" s="155"/>
      <c r="R135" s="155"/>
      <c r="S135" s="155"/>
      <c r="T135" s="53"/>
      <c r="U135" s="19"/>
      <c r="V135" s="19"/>
      <c r="W135" s="28"/>
      <c r="X135" s="155"/>
      <c r="Y135" s="65"/>
      <c r="Z135" s="10"/>
      <c r="AA135" s="10"/>
      <c r="AB135" s="10"/>
      <c r="AC135" s="19"/>
      <c r="AD135" s="19"/>
      <c r="AE135" s="88"/>
      <c r="AF135" s="88"/>
      <c r="AG135" s="19"/>
      <c r="AH135" s="19"/>
      <c r="AI135" s="53"/>
      <c r="AJ135" s="53"/>
      <c r="AK135" s="19"/>
      <c r="AL135" s="19"/>
      <c r="AM135" s="28"/>
      <c r="AN135" s="65"/>
      <c r="AO135" s="19"/>
      <c r="AP135" s="19"/>
      <c r="AQ135" s="19"/>
      <c r="AR135" s="28"/>
      <c r="AS135" s="53"/>
      <c r="AT135" s="19"/>
      <c r="AU135" s="19"/>
      <c r="AV135" s="19"/>
      <c r="AW135" s="28"/>
      <c r="AX135" s="53" t="e">
        <f>#REF!</f>
        <v>#REF!</v>
      </c>
      <c r="AY135" s="53" t="e">
        <f>#REF!</f>
        <v>#REF!</v>
      </c>
      <c r="AZ135" s="53" t="e">
        <f>#REF!</f>
        <v>#REF!</v>
      </c>
      <c r="BA135" s="53" t="e">
        <f>#REF!</f>
        <v>#REF!</v>
      </c>
      <c r="BB135" s="53" t="e">
        <f>#REF!</f>
        <v>#REF!</v>
      </c>
      <c r="BC135" s="53" t="e">
        <f>#REF!</f>
        <v>#REF!</v>
      </c>
      <c r="BD135" s="53" t="e">
        <f>#REF!</f>
        <v>#REF!</v>
      </c>
      <c r="BE135" s="53" t="e">
        <f>#REF!</f>
        <v>#REF!</v>
      </c>
      <c r="BF135" s="53" t="e">
        <f>#REF!</f>
        <v>#REF!</v>
      </c>
      <c r="BG135" s="53" t="e">
        <f>#REF!</f>
        <v>#REF!</v>
      </c>
      <c r="BH135" s="21"/>
    </row>
    <row r="136" spans="1:60" hidden="1" x14ac:dyDescent="0.25">
      <c r="A136" s="4"/>
      <c r="B136" s="58"/>
      <c r="C136" s="60"/>
      <c r="D136" s="60"/>
      <c r="E136" s="61"/>
      <c r="F136" s="9"/>
      <c r="G136" s="9"/>
      <c r="H136" s="9"/>
      <c r="I136" s="83"/>
      <c r="J136" s="65"/>
      <c r="K136" s="19"/>
      <c r="L136" s="9"/>
      <c r="M136" s="9"/>
      <c r="N136" s="63"/>
      <c r="O136" s="155"/>
      <c r="P136" s="155"/>
      <c r="Q136" s="155"/>
      <c r="R136" s="155"/>
      <c r="S136" s="155"/>
      <c r="T136" s="53"/>
      <c r="U136" s="19"/>
      <c r="V136" s="19"/>
      <c r="W136" s="28"/>
      <c r="X136" s="155"/>
      <c r="Y136" s="65"/>
      <c r="Z136" s="10"/>
      <c r="AA136" s="10"/>
      <c r="AB136" s="10"/>
      <c r="AC136" s="19"/>
      <c r="AD136" s="19"/>
      <c r="AE136" s="88"/>
      <c r="AF136" s="88"/>
      <c r="AG136" s="19"/>
      <c r="AH136" s="19"/>
      <c r="AI136" s="53"/>
      <c r="AJ136" s="53"/>
      <c r="AK136" s="19"/>
      <c r="AL136" s="19"/>
      <c r="AM136" s="28"/>
      <c r="AN136" s="65"/>
      <c r="AO136" s="19"/>
      <c r="AP136" s="19"/>
      <c r="AQ136" s="19"/>
      <c r="AR136" s="28"/>
      <c r="AS136" s="53"/>
      <c r="AT136" s="19"/>
      <c r="AU136" s="19"/>
      <c r="AV136" s="19"/>
      <c r="AW136" s="28"/>
      <c r="AX136" s="53" t="e">
        <f>#REF!</f>
        <v>#REF!</v>
      </c>
      <c r="AY136" s="53" t="e">
        <f>#REF!</f>
        <v>#REF!</v>
      </c>
      <c r="AZ136" s="53" t="e">
        <f>#REF!</f>
        <v>#REF!</v>
      </c>
      <c r="BA136" s="53" t="e">
        <f>#REF!</f>
        <v>#REF!</v>
      </c>
      <c r="BB136" s="53" t="e">
        <f>#REF!</f>
        <v>#REF!</v>
      </c>
      <c r="BC136" s="53" t="e">
        <f>#REF!</f>
        <v>#REF!</v>
      </c>
      <c r="BD136" s="53" t="e">
        <f>#REF!</f>
        <v>#REF!</v>
      </c>
      <c r="BE136" s="53" t="e">
        <f>#REF!</f>
        <v>#REF!</v>
      </c>
      <c r="BF136" s="53" t="e">
        <f>#REF!</f>
        <v>#REF!</v>
      </c>
      <c r="BG136" s="53" t="e">
        <f>#REF!</f>
        <v>#REF!</v>
      </c>
      <c r="BH136" s="21"/>
    </row>
    <row r="137" spans="1:60" hidden="1" x14ac:dyDescent="0.25">
      <c r="A137" s="4"/>
      <c r="B137" s="58"/>
      <c r="C137" s="60"/>
      <c r="D137" s="60"/>
      <c r="E137" s="61"/>
      <c r="F137" s="9"/>
      <c r="G137" s="9"/>
      <c r="H137" s="9"/>
      <c r="I137" s="83"/>
      <c r="J137" s="65"/>
      <c r="K137" s="9"/>
      <c r="L137" s="9"/>
      <c r="M137" s="9"/>
      <c r="N137" s="63"/>
      <c r="O137" s="155"/>
      <c r="P137" s="155"/>
      <c r="Q137" s="155"/>
      <c r="R137" s="155"/>
      <c r="S137" s="155"/>
      <c r="T137" s="53"/>
      <c r="U137" s="19"/>
      <c r="V137" s="19"/>
      <c r="W137" s="28"/>
      <c r="X137" s="155"/>
      <c r="Y137" s="65"/>
      <c r="Z137" s="10"/>
      <c r="AA137" s="10"/>
      <c r="AB137" s="10"/>
      <c r="AC137" s="19"/>
      <c r="AD137" s="19"/>
      <c r="AE137" s="88"/>
      <c r="AF137" s="88"/>
      <c r="AG137" s="19"/>
      <c r="AH137" s="19"/>
      <c r="AI137" s="53"/>
      <c r="AJ137" s="53"/>
      <c r="AK137" s="19"/>
      <c r="AL137" s="19"/>
      <c r="AM137" s="28"/>
      <c r="AN137" s="65"/>
      <c r="AO137" s="19"/>
      <c r="AP137" s="19"/>
      <c r="AQ137" s="19"/>
      <c r="AR137" s="28"/>
      <c r="AS137" s="53"/>
      <c r="AT137" s="19"/>
      <c r="AU137" s="19"/>
      <c r="AV137" s="19"/>
      <c r="AW137" s="28"/>
      <c r="AX137" s="53" t="e">
        <f>#REF!</f>
        <v>#REF!</v>
      </c>
      <c r="AY137" s="53" t="e">
        <f>#REF!</f>
        <v>#REF!</v>
      </c>
      <c r="AZ137" s="53" t="e">
        <f>#REF!</f>
        <v>#REF!</v>
      </c>
      <c r="BA137" s="53" t="e">
        <f>#REF!</f>
        <v>#REF!</v>
      </c>
      <c r="BB137" s="53" t="e">
        <f>#REF!</f>
        <v>#REF!</v>
      </c>
      <c r="BC137" s="53" t="e">
        <f>#REF!</f>
        <v>#REF!</v>
      </c>
      <c r="BD137" s="53" t="e">
        <f>#REF!</f>
        <v>#REF!</v>
      </c>
      <c r="BE137" s="53" t="e">
        <f>#REF!</f>
        <v>#REF!</v>
      </c>
      <c r="BF137" s="53" t="e">
        <f>#REF!</f>
        <v>#REF!</v>
      </c>
      <c r="BG137" s="53" t="e">
        <f>#REF!</f>
        <v>#REF!</v>
      </c>
      <c r="BH137" s="21"/>
    </row>
    <row r="138" spans="1:60" hidden="1" x14ac:dyDescent="0.25">
      <c r="A138" s="4"/>
      <c r="B138" s="58"/>
      <c r="C138" s="60"/>
      <c r="D138" s="60"/>
      <c r="E138" s="61"/>
      <c r="F138" s="9"/>
      <c r="G138" s="9"/>
      <c r="H138" s="9"/>
      <c r="I138" s="83"/>
      <c r="J138" s="65"/>
      <c r="K138" s="9"/>
      <c r="L138" s="9"/>
      <c r="M138" s="9"/>
      <c r="N138" s="63"/>
      <c r="O138" s="155"/>
      <c r="P138" s="155"/>
      <c r="Q138" s="155"/>
      <c r="R138" s="155"/>
      <c r="S138" s="155"/>
      <c r="T138" s="53"/>
      <c r="U138" s="19"/>
      <c r="V138" s="19"/>
      <c r="W138" s="28"/>
      <c r="X138" s="155"/>
      <c r="Y138" s="65"/>
      <c r="Z138" s="10"/>
      <c r="AA138" s="10"/>
      <c r="AB138" s="10"/>
      <c r="AC138" s="19"/>
      <c r="AD138" s="19"/>
      <c r="AE138" s="88"/>
      <c r="AF138" s="88"/>
      <c r="AG138" s="19"/>
      <c r="AH138" s="19"/>
      <c r="AI138" s="53"/>
      <c r="AJ138" s="53"/>
      <c r="AK138" s="19"/>
      <c r="AL138" s="19"/>
      <c r="AM138" s="28"/>
      <c r="AN138" s="65"/>
      <c r="AO138" s="19"/>
      <c r="AP138" s="19"/>
      <c r="AQ138" s="19"/>
      <c r="AR138" s="28"/>
      <c r="AS138" s="53"/>
      <c r="AT138" s="19"/>
      <c r="AU138" s="19"/>
      <c r="AV138" s="19"/>
      <c r="AW138" s="28"/>
      <c r="AX138" s="53" t="e">
        <f>#REF!</f>
        <v>#REF!</v>
      </c>
      <c r="AY138" s="53" t="e">
        <f>#REF!</f>
        <v>#REF!</v>
      </c>
      <c r="AZ138" s="53" t="e">
        <f>#REF!</f>
        <v>#REF!</v>
      </c>
      <c r="BA138" s="53" t="e">
        <f>#REF!</f>
        <v>#REF!</v>
      </c>
      <c r="BB138" s="53" t="e">
        <f>#REF!</f>
        <v>#REF!</v>
      </c>
      <c r="BC138" s="53" t="e">
        <f>#REF!</f>
        <v>#REF!</v>
      </c>
      <c r="BD138" s="53" t="e">
        <f>#REF!</f>
        <v>#REF!</v>
      </c>
      <c r="BE138" s="53" t="e">
        <f>#REF!</f>
        <v>#REF!</v>
      </c>
      <c r="BF138" s="53" t="e">
        <f>#REF!</f>
        <v>#REF!</v>
      </c>
      <c r="BG138" s="53" t="e">
        <f>#REF!</f>
        <v>#REF!</v>
      </c>
      <c r="BH138" s="21"/>
    </row>
    <row r="139" spans="1:60" hidden="1" x14ac:dyDescent="0.25">
      <c r="A139" s="8"/>
      <c r="B139" s="58"/>
      <c r="C139" s="60"/>
      <c r="D139" s="60"/>
      <c r="E139" s="61"/>
      <c r="F139" s="9"/>
      <c r="G139" s="9"/>
      <c r="H139" s="9"/>
      <c r="I139" s="83"/>
      <c r="J139" s="65"/>
      <c r="K139" s="9"/>
      <c r="L139" s="9"/>
      <c r="M139" s="9"/>
      <c r="N139" s="63"/>
      <c r="O139" s="155"/>
      <c r="P139" s="155"/>
      <c r="Q139" s="155"/>
      <c r="R139" s="155"/>
      <c r="S139" s="155"/>
      <c r="T139" s="53"/>
      <c r="U139" s="19"/>
      <c r="V139" s="19"/>
      <c r="W139" s="28"/>
      <c r="X139" s="155"/>
      <c r="Y139" s="65"/>
      <c r="Z139" s="10"/>
      <c r="AA139" s="10"/>
      <c r="AB139" s="10"/>
      <c r="AC139" s="19"/>
      <c r="AD139" s="19"/>
      <c r="AE139" s="88"/>
      <c r="AF139" s="88"/>
      <c r="AG139" s="19"/>
      <c r="AH139" s="19"/>
      <c r="AI139" s="53"/>
      <c r="AJ139" s="53"/>
      <c r="AK139" s="19"/>
      <c r="AL139" s="19"/>
      <c r="AM139" s="28"/>
      <c r="AN139" s="65"/>
      <c r="AO139" s="19"/>
      <c r="AP139" s="19"/>
      <c r="AQ139" s="19"/>
      <c r="AR139" s="28"/>
      <c r="AS139" s="53"/>
      <c r="AT139" s="19"/>
      <c r="AU139" s="19"/>
      <c r="AV139" s="19"/>
      <c r="AW139" s="28"/>
      <c r="AX139" s="53" t="e">
        <f>#REF!</f>
        <v>#REF!</v>
      </c>
      <c r="AY139" s="53" t="e">
        <f>#REF!</f>
        <v>#REF!</v>
      </c>
      <c r="AZ139" s="53" t="e">
        <f>#REF!</f>
        <v>#REF!</v>
      </c>
      <c r="BA139" s="53" t="e">
        <f>#REF!</f>
        <v>#REF!</v>
      </c>
      <c r="BB139" s="53" t="e">
        <f>#REF!</f>
        <v>#REF!</v>
      </c>
      <c r="BC139" s="53" t="e">
        <f>#REF!</f>
        <v>#REF!</v>
      </c>
      <c r="BD139" s="53" t="e">
        <f>#REF!</f>
        <v>#REF!</v>
      </c>
      <c r="BE139" s="53" t="e">
        <f>#REF!</f>
        <v>#REF!</v>
      </c>
      <c r="BF139" s="53" t="e">
        <f>#REF!</f>
        <v>#REF!</v>
      </c>
      <c r="BG139" s="53" t="e">
        <f>#REF!</f>
        <v>#REF!</v>
      </c>
      <c r="BH139" s="21"/>
    </row>
    <row r="140" spans="1:60" hidden="1" x14ac:dyDescent="0.25">
      <c r="A140" s="8"/>
      <c r="B140" s="58"/>
      <c r="C140" s="60"/>
      <c r="D140" s="60"/>
      <c r="E140" s="61"/>
      <c r="F140" s="9"/>
      <c r="G140" s="9"/>
      <c r="H140" s="9"/>
      <c r="I140" s="83"/>
      <c r="J140" s="65"/>
      <c r="K140" s="9"/>
      <c r="L140" s="9"/>
      <c r="M140" s="9"/>
      <c r="N140" s="63"/>
      <c r="O140" s="155"/>
      <c r="P140" s="155"/>
      <c r="Q140" s="155"/>
      <c r="R140" s="155"/>
      <c r="S140" s="155"/>
      <c r="T140" s="53"/>
      <c r="U140" s="19"/>
      <c r="V140" s="19"/>
      <c r="W140" s="28"/>
      <c r="X140" s="155"/>
      <c r="Y140" s="65"/>
      <c r="Z140" s="10"/>
      <c r="AA140" s="10"/>
      <c r="AB140" s="10"/>
      <c r="AC140" s="19"/>
      <c r="AD140" s="19"/>
      <c r="AE140" s="88"/>
      <c r="AF140" s="88"/>
      <c r="AG140" s="19"/>
      <c r="AH140" s="19"/>
      <c r="AI140" s="53"/>
      <c r="AJ140" s="53"/>
      <c r="AK140" s="19"/>
      <c r="AL140" s="19"/>
      <c r="AM140" s="28"/>
      <c r="AN140" s="65"/>
      <c r="AO140" s="19"/>
      <c r="AP140" s="19"/>
      <c r="AQ140" s="19"/>
      <c r="AR140" s="28"/>
      <c r="AS140" s="53"/>
      <c r="AT140" s="19"/>
      <c r="AU140" s="19"/>
      <c r="AV140" s="19"/>
      <c r="AW140" s="28"/>
      <c r="AX140" s="53" t="e">
        <f>#REF!</f>
        <v>#REF!</v>
      </c>
      <c r="AY140" s="53" t="e">
        <f>#REF!</f>
        <v>#REF!</v>
      </c>
      <c r="AZ140" s="53" t="e">
        <f>#REF!</f>
        <v>#REF!</v>
      </c>
      <c r="BA140" s="53" t="e">
        <f>#REF!</f>
        <v>#REF!</v>
      </c>
      <c r="BB140" s="53" t="e">
        <f>#REF!</f>
        <v>#REF!</v>
      </c>
      <c r="BC140" s="53" t="e">
        <f>#REF!</f>
        <v>#REF!</v>
      </c>
      <c r="BD140" s="53" t="e">
        <f>#REF!</f>
        <v>#REF!</v>
      </c>
      <c r="BE140" s="53" t="e">
        <f>#REF!</f>
        <v>#REF!</v>
      </c>
      <c r="BF140" s="53" t="e">
        <f>#REF!</f>
        <v>#REF!</v>
      </c>
      <c r="BG140" s="53" t="e">
        <f>#REF!</f>
        <v>#REF!</v>
      </c>
      <c r="BH140" s="21"/>
    </row>
    <row r="141" spans="1:60" hidden="1" x14ac:dyDescent="0.25">
      <c r="A141" s="4"/>
      <c r="B141" s="58"/>
      <c r="C141" s="60"/>
      <c r="D141" s="60"/>
      <c r="E141" s="61"/>
      <c r="F141" s="9"/>
      <c r="G141" s="19"/>
      <c r="H141" s="9"/>
      <c r="I141" s="83"/>
      <c r="J141" s="65"/>
      <c r="K141" s="19"/>
      <c r="L141" s="19"/>
      <c r="M141" s="9"/>
      <c r="N141" s="63"/>
      <c r="O141" s="155"/>
      <c r="P141" s="155"/>
      <c r="Q141" s="155"/>
      <c r="R141" s="155"/>
      <c r="S141" s="155"/>
      <c r="T141" s="53"/>
      <c r="U141" s="19"/>
      <c r="V141" s="19"/>
      <c r="W141" s="28"/>
      <c r="X141" s="155"/>
      <c r="Y141" s="65"/>
      <c r="Z141" s="10"/>
      <c r="AA141" s="10"/>
      <c r="AB141" s="10"/>
      <c r="AC141" s="19"/>
      <c r="AD141" s="19"/>
      <c r="AE141" s="88"/>
      <c r="AF141" s="88"/>
      <c r="AG141" s="19"/>
      <c r="AH141" s="19"/>
      <c r="AI141" s="53"/>
      <c r="AJ141" s="53"/>
      <c r="AK141" s="19"/>
      <c r="AL141" s="19"/>
      <c r="AM141" s="28"/>
      <c r="AN141" s="65"/>
      <c r="AO141" s="19"/>
      <c r="AP141" s="19"/>
      <c r="AQ141" s="19"/>
      <c r="AR141" s="28"/>
      <c r="AS141" s="53"/>
      <c r="AT141" s="19"/>
      <c r="AU141" s="19"/>
      <c r="AV141" s="19"/>
      <c r="AW141" s="28"/>
      <c r="AX141" s="53" t="e">
        <f>#REF!</f>
        <v>#REF!</v>
      </c>
      <c r="AY141" s="53" t="e">
        <f>#REF!</f>
        <v>#REF!</v>
      </c>
      <c r="AZ141" s="53" t="e">
        <f>#REF!</f>
        <v>#REF!</v>
      </c>
      <c r="BA141" s="53" t="e">
        <f>#REF!</f>
        <v>#REF!</v>
      </c>
      <c r="BB141" s="53" t="e">
        <f>#REF!</f>
        <v>#REF!</v>
      </c>
      <c r="BC141" s="53" t="e">
        <f>#REF!</f>
        <v>#REF!</v>
      </c>
      <c r="BD141" s="53" t="e">
        <f>#REF!</f>
        <v>#REF!</v>
      </c>
      <c r="BE141" s="53" t="e">
        <f>#REF!</f>
        <v>#REF!</v>
      </c>
      <c r="BF141" s="53" t="e">
        <f>#REF!</f>
        <v>#REF!</v>
      </c>
      <c r="BG141" s="53" t="e">
        <f>#REF!</f>
        <v>#REF!</v>
      </c>
      <c r="BH141" s="21"/>
    </row>
    <row r="142" spans="1:60" hidden="1" x14ac:dyDescent="0.25">
      <c r="A142" s="12"/>
      <c r="B142" s="69"/>
      <c r="C142" s="78"/>
      <c r="D142" s="78"/>
      <c r="E142" s="67"/>
      <c r="F142" s="14"/>
      <c r="G142" s="42"/>
      <c r="H142" s="14"/>
      <c r="I142" s="84"/>
      <c r="J142" s="76"/>
      <c r="K142" s="42"/>
      <c r="L142" s="42"/>
      <c r="M142" s="14"/>
      <c r="N142" s="73"/>
      <c r="O142" s="156"/>
      <c r="P142" s="156"/>
      <c r="Q142" s="156"/>
      <c r="R142" s="156"/>
      <c r="S142" s="156"/>
      <c r="T142" s="75"/>
      <c r="U142" s="42"/>
      <c r="V142" s="42"/>
      <c r="W142" s="44"/>
      <c r="X142" s="156"/>
      <c r="Y142" s="76"/>
      <c r="Z142" s="43"/>
      <c r="AA142" s="43"/>
      <c r="AB142" s="43"/>
      <c r="AC142" s="42"/>
      <c r="AD142" s="42"/>
      <c r="AE142" s="89"/>
      <c r="AF142" s="89"/>
      <c r="AG142" s="42"/>
      <c r="AH142" s="42"/>
      <c r="AI142" s="53"/>
      <c r="AJ142" s="75"/>
      <c r="AK142" s="42"/>
      <c r="AL142" s="42"/>
      <c r="AM142" s="44"/>
      <c r="AN142" s="76"/>
      <c r="AO142" s="42"/>
      <c r="AP142" s="42"/>
      <c r="AQ142" s="42"/>
      <c r="AR142" s="44"/>
      <c r="AS142" s="75"/>
      <c r="AT142" s="42"/>
      <c r="AU142" s="42"/>
      <c r="AV142" s="42"/>
      <c r="AW142" s="44"/>
      <c r="AX142" s="53" t="e">
        <f>#REF!</f>
        <v>#REF!</v>
      </c>
      <c r="AY142" s="53" t="e">
        <f>#REF!</f>
        <v>#REF!</v>
      </c>
      <c r="AZ142" s="53" t="e">
        <f>#REF!</f>
        <v>#REF!</v>
      </c>
      <c r="BA142" s="53" t="e">
        <f>#REF!</f>
        <v>#REF!</v>
      </c>
      <c r="BB142" s="53" t="e">
        <f>#REF!</f>
        <v>#REF!</v>
      </c>
      <c r="BC142" s="53" t="e">
        <f>#REF!</f>
        <v>#REF!</v>
      </c>
      <c r="BD142" s="53" t="e">
        <f>#REF!</f>
        <v>#REF!</v>
      </c>
      <c r="BE142" s="53" t="e">
        <f>#REF!</f>
        <v>#REF!</v>
      </c>
      <c r="BF142" s="53" t="e">
        <f>#REF!</f>
        <v>#REF!</v>
      </c>
      <c r="BG142" s="53" t="e">
        <f>#REF!</f>
        <v>#REF!</v>
      </c>
      <c r="BH142" s="21"/>
    </row>
    <row r="143" spans="1:60" ht="15.75" hidden="1" thickBot="1" x14ac:dyDescent="0.3">
      <c r="A143" s="66"/>
      <c r="B143" s="70"/>
      <c r="C143" s="71"/>
      <c r="D143" s="71"/>
      <c r="E143" s="72"/>
      <c r="F143" s="16"/>
      <c r="G143" s="16"/>
      <c r="H143" s="16"/>
      <c r="I143" s="85"/>
      <c r="J143" s="15"/>
      <c r="K143" s="16"/>
      <c r="L143" s="16"/>
      <c r="M143" s="16"/>
      <c r="N143" s="74"/>
      <c r="O143" s="157"/>
      <c r="P143" s="157"/>
      <c r="Q143" s="157"/>
      <c r="R143" s="157"/>
      <c r="S143" s="157"/>
      <c r="T143" s="77"/>
      <c r="U143" s="17"/>
      <c r="V143" s="17"/>
      <c r="W143" s="46"/>
      <c r="X143" s="157"/>
      <c r="Y143" s="77"/>
      <c r="Z143" s="45"/>
      <c r="AA143" s="45"/>
      <c r="AB143" s="45"/>
      <c r="AC143" s="17"/>
      <c r="AD143" s="17"/>
      <c r="AE143" s="46"/>
      <c r="AF143" s="92"/>
      <c r="AG143" s="71"/>
      <c r="AH143" s="71"/>
      <c r="AI143" s="71"/>
      <c r="AJ143" s="77"/>
      <c r="AK143" s="17"/>
      <c r="AL143" s="17"/>
      <c r="AM143" s="46"/>
      <c r="AN143" s="77"/>
      <c r="AO143" s="17"/>
      <c r="AP143" s="17"/>
      <c r="AQ143" s="17"/>
      <c r="AR143" s="46"/>
      <c r="AS143" s="68"/>
      <c r="AT143" s="17"/>
      <c r="AU143" s="17"/>
      <c r="AV143" s="17"/>
      <c r="AW143" s="46"/>
      <c r="AX143" s="77"/>
      <c r="AY143" s="17"/>
      <c r="AZ143" s="17"/>
      <c r="BA143" s="17"/>
      <c r="BB143" s="46"/>
      <c r="BC143" s="68"/>
      <c r="BD143" s="17"/>
      <c r="BE143" s="17"/>
      <c r="BF143" s="17"/>
      <c r="BG143" s="46"/>
      <c r="BH143" s="21"/>
    </row>
    <row r="144" spans="1:60" hidden="1" x14ac:dyDescent="0.25"/>
    <row r="145" spans="1:48" hidden="1" x14ac:dyDescent="0.25"/>
    <row r="146" spans="1:48" hidden="1" x14ac:dyDescent="0.25"/>
    <row r="147" spans="1:48" x14ac:dyDescent="0.25">
      <c r="A147" t="s">
        <v>104</v>
      </c>
      <c r="AQ147" t="s">
        <v>105</v>
      </c>
      <c r="AV147" t="s">
        <v>105</v>
      </c>
    </row>
    <row r="149" spans="1:48" hidden="1" x14ac:dyDescent="0.25">
      <c r="A149" t="s">
        <v>106</v>
      </c>
      <c r="AQ149" t="s">
        <v>107</v>
      </c>
      <c r="AV149" t="s">
        <v>107</v>
      </c>
    </row>
    <row r="150" spans="1:48" hidden="1" x14ac:dyDescent="0.25"/>
    <row r="151" spans="1:48" x14ac:dyDescent="0.25">
      <c r="A151" t="s">
        <v>110</v>
      </c>
      <c r="AQ151" t="s">
        <v>111</v>
      </c>
      <c r="AV151" t="s">
        <v>111</v>
      </c>
    </row>
    <row r="153" spans="1:48" x14ac:dyDescent="0.25">
      <c r="A153" t="s">
        <v>108</v>
      </c>
      <c r="AQ153" t="s">
        <v>109</v>
      </c>
      <c r="AV153" t="s">
        <v>109</v>
      </c>
    </row>
    <row r="155" spans="1:48" x14ac:dyDescent="0.25">
      <c r="A155" t="s">
        <v>112</v>
      </c>
      <c r="AQ155" t="s">
        <v>113</v>
      </c>
      <c r="AV155" t="s">
        <v>113</v>
      </c>
    </row>
    <row r="157" spans="1:48" x14ac:dyDescent="0.25">
      <c r="A157" s="259" t="s">
        <v>100</v>
      </c>
      <c r="B157" s="260"/>
      <c r="C157" s="260"/>
      <c r="D157" s="260"/>
      <c r="E157" s="260"/>
      <c r="F157" s="260"/>
      <c r="G157" s="260"/>
      <c r="H157" s="260"/>
      <c r="I157" s="260"/>
      <c r="J157" s="260"/>
      <c r="K157" s="260"/>
      <c r="L157" s="260"/>
      <c r="M157" s="260"/>
      <c r="N157" s="260"/>
      <c r="O157" s="260"/>
      <c r="P157" s="260"/>
      <c r="Q157" s="260"/>
      <c r="R157" s="260"/>
      <c r="S157" s="260"/>
      <c r="T157" s="260"/>
      <c r="U157" s="260"/>
      <c r="V157" s="260"/>
      <c r="W157" s="260"/>
      <c r="X157" s="260"/>
      <c r="Y157" s="260"/>
      <c r="Z157" s="260"/>
      <c r="AA157" s="260"/>
      <c r="AB157" s="260"/>
      <c r="AC157" s="260"/>
      <c r="AD157" s="260"/>
      <c r="AE157" s="260"/>
      <c r="AF157" s="260"/>
      <c r="AG157" s="260"/>
      <c r="AH157" s="260"/>
      <c r="AI157" s="260"/>
      <c r="AJ157" s="260"/>
      <c r="AK157" s="260"/>
      <c r="AL157" s="260"/>
      <c r="AM157" s="260"/>
      <c r="AN157" s="260"/>
      <c r="AO157" s="260"/>
      <c r="AP157" s="260"/>
      <c r="AQ157" s="260" t="s">
        <v>101</v>
      </c>
      <c r="AR157" s="260"/>
      <c r="AV157" t="s">
        <v>117</v>
      </c>
    </row>
  </sheetData>
  <mergeCells count="175">
    <mergeCell ref="BG119:BG123"/>
    <mergeCell ref="BF119:BF123"/>
    <mergeCell ref="BC82:BG84"/>
    <mergeCell ref="BE85:BE89"/>
    <mergeCell ref="BC85:BC89"/>
    <mergeCell ref="AX82:BB84"/>
    <mergeCell ref="AY85:AY89"/>
    <mergeCell ref="BF85:BF89"/>
    <mergeCell ref="BG85:BG89"/>
    <mergeCell ref="BD85:BD89"/>
    <mergeCell ref="AX85:AX89"/>
    <mergeCell ref="AZ85:AZ89"/>
    <mergeCell ref="BA85:BA89"/>
    <mergeCell ref="AX119:AX123"/>
    <mergeCell ref="AX116:BB118"/>
    <mergeCell ref="BB85:BB89"/>
    <mergeCell ref="BC119:BC123"/>
    <mergeCell ref="AZ119:AZ123"/>
    <mergeCell ref="AY119:AY123"/>
    <mergeCell ref="BA119:BA123"/>
    <mergeCell ref="BB119:BB123"/>
    <mergeCell ref="BC116:BG118"/>
    <mergeCell ref="BD119:BD123"/>
    <mergeCell ref="BE119:BE123"/>
    <mergeCell ref="BD50:BF51"/>
    <mergeCell ref="BE52:BE54"/>
    <mergeCell ref="BD52:BD54"/>
    <mergeCell ref="AY50:BA51"/>
    <mergeCell ref="AQ50:AQ54"/>
    <mergeCell ref="AP50:AP54"/>
    <mergeCell ref="AT52:AT54"/>
    <mergeCell ref="AS50:AS54"/>
    <mergeCell ref="AV50:AW51"/>
    <mergeCell ref="AW52:AW54"/>
    <mergeCell ref="BB50:BB54"/>
    <mergeCell ref="BF52:BF54"/>
    <mergeCell ref="AX50:AX54"/>
    <mergeCell ref="BG50:BG54"/>
    <mergeCell ref="C47:C54"/>
    <mergeCell ref="AL50:AL54"/>
    <mergeCell ref="AO50:AO54"/>
    <mergeCell ref="AN50:AN54"/>
    <mergeCell ref="AR50:AR54"/>
    <mergeCell ref="BC50:BC54"/>
    <mergeCell ref="BA52:BA54"/>
    <mergeCell ref="AY52:AY54"/>
    <mergeCell ref="AU52:AU54"/>
    <mergeCell ref="AV52:AV54"/>
    <mergeCell ref="AT50:AU51"/>
    <mergeCell ref="AZ52:AZ54"/>
    <mergeCell ref="AH50:AH54"/>
    <mergeCell ref="AF50:AF54"/>
    <mergeCell ref="AM50:AM54"/>
    <mergeCell ref="AK50:AK54"/>
    <mergeCell ref="AI50:AI54"/>
    <mergeCell ref="AJ50:AJ54"/>
    <mergeCell ref="R50:R54"/>
    <mergeCell ref="P50:P54"/>
    <mergeCell ref="Y50:Y54"/>
    <mergeCell ref="K50:K54"/>
    <mergeCell ref="E50:E54"/>
    <mergeCell ref="B47:B54"/>
    <mergeCell ref="C15:C22"/>
    <mergeCell ref="U50:U54"/>
    <mergeCell ref="AB50:AB54"/>
    <mergeCell ref="W50:W54"/>
    <mergeCell ref="V50:V54"/>
    <mergeCell ref="X50:X54"/>
    <mergeCell ref="O47:S49"/>
    <mergeCell ref="S50:S54"/>
    <mergeCell ref="D47:D54"/>
    <mergeCell ref="A44:AW44"/>
    <mergeCell ref="F50:F54"/>
    <mergeCell ref="H50:H54"/>
    <mergeCell ref="J50:J54"/>
    <mergeCell ref="Y47:AI49"/>
    <mergeCell ref="AG50:AG54"/>
    <mergeCell ref="Q50:Q54"/>
    <mergeCell ref="A47:A54"/>
    <mergeCell ref="AE50:AE54"/>
    <mergeCell ref="AC50:AC54"/>
    <mergeCell ref="T47:X49"/>
    <mergeCell ref="T50:T54"/>
    <mergeCell ref="AD50:AD54"/>
    <mergeCell ref="O50:O54"/>
    <mergeCell ref="L50:L54"/>
    <mergeCell ref="G50:G54"/>
    <mergeCell ref="I50:I54"/>
    <mergeCell ref="J47:N49"/>
    <mergeCell ref="N50:N54"/>
    <mergeCell ref="E47:I49"/>
    <mergeCell ref="M50:M54"/>
    <mergeCell ref="I45:P46"/>
    <mergeCell ref="I18:I22"/>
    <mergeCell ref="AN47:AR49"/>
    <mergeCell ref="AR18:AR22"/>
    <mergeCell ref="AJ18:AJ22"/>
    <mergeCell ref="AE18:AE22"/>
    <mergeCell ref="AC18:AC22"/>
    <mergeCell ref="AB18:AB22"/>
    <mergeCell ref="AG18:AG22"/>
    <mergeCell ref="AS47:AW49"/>
    <mergeCell ref="AN18:AN22"/>
    <mergeCell ref="AL18:AL22"/>
    <mergeCell ref="AT18:AU19"/>
    <mergeCell ref="AH18:AH22"/>
    <mergeCell ref="AK18:AK22"/>
    <mergeCell ref="AM18:AM22"/>
    <mergeCell ref="AQ18:AQ22"/>
    <mergeCell ref="AV20:AV22"/>
    <mergeCell ref="AT20:AT22"/>
    <mergeCell ref="AO18:AO22"/>
    <mergeCell ref="AP18:AP22"/>
    <mergeCell ref="AJ47:AM49"/>
    <mergeCell ref="AX47:BB49"/>
    <mergeCell ref="BC47:BG49"/>
    <mergeCell ref="BF20:BF22"/>
    <mergeCell ref="BE20:BE22"/>
    <mergeCell ref="BD20:BD22"/>
    <mergeCell ref="BG20:BG22"/>
    <mergeCell ref="BC18:BC22"/>
    <mergeCell ref="BA18:BB19"/>
    <mergeCell ref="BB20:BB22"/>
    <mergeCell ref="BF18:BG19"/>
    <mergeCell ref="AZ20:AZ22"/>
    <mergeCell ref="AY18:AZ19"/>
    <mergeCell ref="AY20:AY22"/>
    <mergeCell ref="BA20:BA22"/>
    <mergeCell ref="AX18:AX22"/>
    <mergeCell ref="BD18:BE19"/>
    <mergeCell ref="BC15:BG17"/>
    <mergeCell ref="AX15:BB17"/>
    <mergeCell ref="O15:S17"/>
    <mergeCell ref="J15:N17"/>
    <mergeCell ref="E15:I17"/>
    <mergeCell ref="AS15:AW17"/>
    <mergeCell ref="AN15:AR17"/>
    <mergeCell ref="AW20:AW22"/>
    <mergeCell ref="AV18:AW19"/>
    <mergeCell ref="AU20:AU22"/>
    <mergeCell ref="AJ15:AM17"/>
    <mergeCell ref="AS18:AS22"/>
    <mergeCell ref="H18:H22"/>
    <mergeCell ref="AF18:AF22"/>
    <mergeCell ref="Q18:Q22"/>
    <mergeCell ref="T15:X17"/>
    <mergeCell ref="V18:V22"/>
    <mergeCell ref="AD18:AD22"/>
    <mergeCell ref="P18:P22"/>
    <mergeCell ref="N18:N22"/>
    <mergeCell ref="J18:J22"/>
    <mergeCell ref="X18:X22"/>
    <mergeCell ref="Y18:Y22"/>
    <mergeCell ref="U18:U22"/>
    <mergeCell ref="A8:AL8"/>
    <mergeCell ref="A12:AC12"/>
    <mergeCell ref="A13:AC13"/>
    <mergeCell ref="A15:A22"/>
    <mergeCell ref="B15:B22"/>
    <mergeCell ref="AI18:AI22"/>
    <mergeCell ref="A11:AW11"/>
    <mergeCell ref="A10:AW10"/>
    <mergeCell ref="Y15:AI17"/>
    <mergeCell ref="L18:L22"/>
    <mergeCell ref="G18:G22"/>
    <mergeCell ref="D15:D22"/>
    <mergeCell ref="E18:E22"/>
    <mergeCell ref="F18:F22"/>
    <mergeCell ref="S18:S22"/>
    <mergeCell ref="R18:R22"/>
    <mergeCell ref="O18:O22"/>
    <mergeCell ref="W18:W22"/>
    <mergeCell ref="T18:T22"/>
    <mergeCell ref="M18:M22"/>
    <mergeCell ref="K18:K22"/>
  </mergeCells>
  <phoneticPr fontId="0" type="noConversion"/>
  <pageMargins left="0.70866141732283472" right="0.70866141732283472" top="0.55118110236220474" bottom="0.55118110236220474" header="0" footer="0"/>
  <pageSetup paperSize="9" scale="5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BO66"/>
  <sheetViews>
    <sheetView topLeftCell="A19" workbookViewId="0">
      <selection activeCell="AD30" sqref="AD30"/>
    </sheetView>
  </sheetViews>
  <sheetFormatPr defaultRowHeight="15" x14ac:dyDescent="0.25"/>
  <cols>
    <col min="1" max="1" width="34.28515625" customWidth="1"/>
    <col min="2" max="2" width="12.7109375" customWidth="1"/>
    <col min="3" max="3" width="12.85546875" customWidth="1"/>
    <col min="4" max="4" width="11.7109375" customWidth="1"/>
    <col min="6" max="6" width="9.7109375" customWidth="1"/>
    <col min="11" max="11" width="9.7109375" customWidth="1"/>
    <col min="12" max="12" width="9.85546875" customWidth="1"/>
    <col min="15" max="15" width="10.5703125" customWidth="1"/>
    <col min="16" max="16" width="9.7109375" customWidth="1"/>
    <col min="17" max="17" width="10.140625" customWidth="1"/>
    <col min="18" max="18" width="10.5703125" customWidth="1"/>
    <col min="19" max="19" width="10.42578125" customWidth="1"/>
    <col min="20" max="20" width="11.42578125" customWidth="1"/>
    <col min="21" max="21" width="12.5703125" customWidth="1"/>
    <col min="22" max="23" width="11.42578125" customWidth="1"/>
    <col min="24" max="24" width="10.42578125" customWidth="1"/>
    <col min="25" max="25" width="11.42578125" customWidth="1"/>
    <col min="26" max="26" width="11.7109375" hidden="1" customWidth="1"/>
    <col min="27" max="27" width="9.140625" hidden="1" customWidth="1"/>
    <col min="28" max="28" width="10.85546875" customWidth="1"/>
    <col min="29" max="30" width="11.42578125" customWidth="1"/>
    <col min="31" max="31" width="12.7109375" customWidth="1"/>
    <col min="32" max="36" width="11.42578125" customWidth="1"/>
    <col min="37" max="37" width="12.5703125" customWidth="1"/>
    <col min="38" max="39" width="11.42578125" customWidth="1"/>
    <col min="40" max="40" width="12.140625" hidden="1" customWidth="1"/>
    <col min="41" max="44" width="11.42578125" hidden="1" customWidth="1"/>
    <col min="45" max="45" width="12" customWidth="1"/>
    <col min="46" max="49" width="11.42578125" customWidth="1"/>
    <col min="50" max="59" width="11.42578125" hidden="1" customWidth="1"/>
    <col min="60" max="62" width="11.42578125" customWidth="1"/>
    <col min="64" max="64" width="13.85546875" customWidth="1"/>
  </cols>
  <sheetData>
    <row r="1" spans="1:67" x14ac:dyDescent="0.25">
      <c r="AU1" s="246"/>
      <c r="AV1" s="247"/>
      <c r="AW1" s="247" t="s">
        <v>93</v>
      </c>
    </row>
    <row r="2" spans="1:67" x14ac:dyDescent="0.25">
      <c r="AU2" s="246"/>
      <c r="AV2" s="247"/>
      <c r="AW2" s="247" t="s">
        <v>94</v>
      </c>
    </row>
    <row r="3" spans="1:67" x14ac:dyDescent="0.25">
      <c r="AU3" s="246"/>
      <c r="AV3" s="247"/>
      <c r="AW3" s="248" t="s">
        <v>95</v>
      </c>
    </row>
    <row r="4" spans="1:67" x14ac:dyDescent="0.25">
      <c r="AU4" s="246"/>
      <c r="AV4" s="247"/>
      <c r="AW4" s="247" t="s">
        <v>96</v>
      </c>
    </row>
    <row r="5" spans="1:67" x14ac:dyDescent="0.25">
      <c r="AU5" s="246"/>
      <c r="AV5" s="247"/>
      <c r="AW5" s="247"/>
    </row>
    <row r="6" spans="1:67" x14ac:dyDescent="0.25">
      <c r="AU6" s="246"/>
      <c r="AV6" s="247"/>
      <c r="AW6" s="247" t="s">
        <v>119</v>
      </c>
    </row>
    <row r="7" spans="1:67" x14ac:dyDescent="0.25">
      <c r="AU7" s="246"/>
      <c r="AV7" s="247"/>
      <c r="AW7" s="247"/>
    </row>
    <row r="8" spans="1:67" ht="7.5" customHeight="1" thickBot="1" x14ac:dyDescent="0.3">
      <c r="A8" s="585"/>
      <c r="B8" s="585"/>
      <c r="C8" s="585"/>
      <c r="D8" s="585"/>
      <c r="E8" s="585"/>
      <c r="F8" s="585"/>
      <c r="G8" s="585"/>
      <c r="H8" s="585"/>
      <c r="I8" s="585"/>
      <c r="J8" s="585"/>
      <c r="K8" s="585"/>
      <c r="L8" s="585"/>
      <c r="M8" s="585"/>
      <c r="N8" s="585"/>
      <c r="O8" s="585"/>
      <c r="P8" s="585"/>
      <c r="Q8" s="585"/>
      <c r="R8" s="585"/>
      <c r="S8" s="585"/>
      <c r="T8" s="585"/>
      <c r="U8" s="585"/>
      <c r="V8" s="585"/>
      <c r="W8" s="585"/>
      <c r="X8" s="585"/>
      <c r="Y8" s="585"/>
      <c r="Z8" s="585"/>
      <c r="AA8" s="585"/>
      <c r="AB8" s="585"/>
      <c r="AC8" s="585"/>
      <c r="AD8" s="585"/>
      <c r="AE8" s="585"/>
      <c r="AF8" s="585"/>
      <c r="AG8" s="585"/>
      <c r="AH8" s="585"/>
      <c r="AI8" s="585"/>
      <c r="AJ8" s="585"/>
      <c r="AK8" s="585"/>
      <c r="AL8" s="585"/>
    </row>
    <row r="9" spans="1:67" x14ac:dyDescent="0.25">
      <c r="A9" s="93"/>
      <c r="B9" s="93"/>
      <c r="C9" s="93"/>
      <c r="D9" s="93"/>
      <c r="E9" s="93"/>
      <c r="F9" s="93"/>
      <c r="G9" s="93"/>
      <c r="H9" s="93"/>
      <c r="I9" s="93"/>
      <c r="J9" s="93"/>
      <c r="K9" s="93"/>
      <c r="L9" s="93"/>
      <c r="M9" s="93"/>
      <c r="N9" s="93"/>
      <c r="O9" s="93"/>
      <c r="P9" s="93"/>
      <c r="Q9" s="93"/>
      <c r="R9" s="93"/>
      <c r="S9" s="93"/>
      <c r="X9" s="93"/>
      <c r="Y9" s="93"/>
      <c r="Z9" s="93"/>
      <c r="AA9" s="93" t="s">
        <v>23</v>
      </c>
      <c r="AB9" s="93"/>
      <c r="AC9" s="93"/>
      <c r="BL9" s="22" t="s">
        <v>30</v>
      </c>
      <c r="BM9" s="23">
        <v>249</v>
      </c>
      <c r="BO9">
        <f>BM9-15</f>
        <v>234</v>
      </c>
    </row>
    <row r="10" spans="1:67" ht="30" customHeight="1" x14ac:dyDescent="0.25">
      <c r="A10" s="585" t="s">
        <v>97</v>
      </c>
      <c r="B10" s="585"/>
      <c r="C10" s="585"/>
      <c r="D10" s="585"/>
      <c r="E10" s="585"/>
      <c r="F10" s="585"/>
      <c r="G10" s="585"/>
      <c r="H10" s="585"/>
      <c r="I10" s="585"/>
      <c r="J10" s="585"/>
      <c r="K10" s="585"/>
      <c r="L10" s="585"/>
      <c r="M10" s="585"/>
      <c r="N10" s="585"/>
      <c r="O10" s="585"/>
      <c r="P10" s="585"/>
      <c r="Q10" s="585"/>
      <c r="R10" s="585"/>
      <c r="S10" s="585"/>
      <c r="T10" s="585"/>
      <c r="U10" s="585"/>
      <c r="V10" s="585"/>
      <c r="W10" s="585"/>
      <c r="X10" s="585"/>
      <c r="Y10" s="585"/>
      <c r="Z10" s="585"/>
      <c r="AA10" s="585"/>
      <c r="AB10" s="585"/>
      <c r="AC10" s="585"/>
      <c r="AD10" s="585"/>
      <c r="AE10" s="585"/>
      <c r="AF10" s="585"/>
      <c r="AG10" s="585"/>
      <c r="AH10" s="585"/>
      <c r="AI10" s="585"/>
      <c r="AJ10" s="585"/>
      <c r="AK10" s="585"/>
      <c r="AL10" s="585"/>
      <c r="AM10" s="585"/>
      <c r="AN10" s="585"/>
      <c r="AO10" s="585"/>
      <c r="AP10" s="585"/>
      <c r="AQ10" s="585"/>
      <c r="AR10" s="585"/>
      <c r="AS10" s="585"/>
      <c r="AT10" s="585"/>
      <c r="AU10" s="585"/>
      <c r="AV10" s="585"/>
      <c r="AW10" s="585"/>
      <c r="BL10" s="24" t="s">
        <v>31</v>
      </c>
      <c r="BM10" s="7">
        <v>42</v>
      </c>
    </row>
    <row r="11" spans="1:67" ht="26.25" customHeight="1" x14ac:dyDescent="0.25">
      <c r="A11" s="585" t="s">
        <v>114</v>
      </c>
      <c r="B11" s="585"/>
      <c r="C11" s="585"/>
      <c r="D11" s="585"/>
      <c r="E11" s="585"/>
      <c r="F11" s="585"/>
      <c r="G11" s="585"/>
      <c r="H11" s="585"/>
      <c r="I11" s="585"/>
      <c r="J11" s="585"/>
      <c r="K11" s="585"/>
      <c r="L11" s="585"/>
      <c r="M11" s="585"/>
      <c r="N11" s="585"/>
      <c r="O11" s="585"/>
      <c r="P11" s="585"/>
      <c r="Q11" s="585"/>
      <c r="R11" s="585"/>
      <c r="S11" s="585"/>
      <c r="T11" s="585"/>
      <c r="U11" s="585"/>
      <c r="V11" s="585"/>
      <c r="W11" s="585"/>
      <c r="X11" s="585"/>
      <c r="Y11" s="585"/>
      <c r="Z11" s="585"/>
      <c r="AA11" s="585"/>
      <c r="AB11" s="585"/>
      <c r="AC11" s="585"/>
      <c r="AD11" s="585"/>
      <c r="AE11" s="585"/>
      <c r="AF11" s="585"/>
      <c r="AG11" s="585"/>
      <c r="AH11" s="585"/>
      <c r="AI11" s="585"/>
      <c r="AJ11" s="585"/>
      <c r="AK11" s="585"/>
      <c r="AL11" s="585"/>
      <c r="AM11" s="585"/>
      <c r="AN11" s="585"/>
      <c r="AO11" s="585"/>
      <c r="AP11" s="585"/>
      <c r="AQ11" s="585"/>
      <c r="AR11" s="585"/>
      <c r="AS11" s="585"/>
      <c r="AT11" s="585"/>
      <c r="AU11" s="585"/>
      <c r="AV11" s="585"/>
      <c r="AW11" s="585"/>
      <c r="BL11" s="24" t="s">
        <v>32</v>
      </c>
      <c r="BM11" s="7">
        <v>12</v>
      </c>
    </row>
    <row r="12" spans="1:67" ht="15" customHeight="1" x14ac:dyDescent="0.25">
      <c r="A12" s="585"/>
      <c r="B12" s="585"/>
      <c r="C12" s="585"/>
      <c r="D12" s="585"/>
      <c r="E12" s="585"/>
      <c r="F12" s="585"/>
      <c r="G12" s="585"/>
      <c r="H12" s="585"/>
      <c r="I12" s="585"/>
      <c r="J12" s="585"/>
      <c r="K12" s="585"/>
      <c r="L12" s="585"/>
      <c r="M12" s="585"/>
      <c r="N12" s="585"/>
      <c r="O12" s="585"/>
      <c r="P12" s="585"/>
      <c r="Q12" s="585"/>
      <c r="R12" s="585"/>
      <c r="S12" s="585"/>
      <c r="T12" s="585"/>
      <c r="U12" s="585"/>
      <c r="V12" s="585"/>
      <c r="W12" s="585"/>
      <c r="X12" s="585"/>
      <c r="Y12" s="585"/>
      <c r="Z12" s="585"/>
      <c r="AA12" s="585"/>
      <c r="AB12" s="585"/>
      <c r="AC12" s="585"/>
      <c r="BL12" s="24" t="s">
        <v>33</v>
      </c>
      <c r="BM12" s="25">
        <v>0.5</v>
      </c>
    </row>
    <row r="13" spans="1:67" ht="30.75" customHeight="1" x14ac:dyDescent="0.25">
      <c r="A13" s="586" t="s">
        <v>120</v>
      </c>
      <c r="B13" s="586"/>
      <c r="C13" s="586"/>
      <c r="D13" s="586"/>
      <c r="E13" s="586"/>
      <c r="F13" s="586"/>
      <c r="G13" s="586"/>
      <c r="H13" s="586"/>
      <c r="I13" s="586"/>
      <c r="J13" s="586"/>
      <c r="K13" s="586"/>
      <c r="L13" s="586"/>
      <c r="M13" s="586"/>
      <c r="N13" s="586"/>
      <c r="O13" s="586"/>
      <c r="P13" s="586"/>
      <c r="Q13" s="586"/>
      <c r="R13" s="586"/>
      <c r="S13" s="586"/>
      <c r="T13" s="586"/>
      <c r="U13" s="586"/>
      <c r="V13" s="586"/>
      <c r="W13" s="586"/>
      <c r="X13" s="586"/>
      <c r="Y13" s="586"/>
      <c r="Z13" s="586"/>
      <c r="AA13" s="586"/>
      <c r="AB13" s="586"/>
      <c r="AC13" s="586"/>
      <c r="AD13" s="586"/>
      <c r="AE13" s="586"/>
      <c r="AF13" s="586"/>
      <c r="AG13" s="586"/>
      <c r="AH13" s="586"/>
      <c r="AI13" s="586"/>
      <c r="AJ13" s="586"/>
      <c r="AK13" s="586"/>
      <c r="AL13" s="586"/>
      <c r="AM13" s="586"/>
      <c r="AN13" s="586"/>
      <c r="AO13" s="586"/>
      <c r="AP13" s="586"/>
      <c r="AQ13" s="586"/>
      <c r="AR13" s="586"/>
      <c r="AS13" s="586"/>
      <c r="AT13" s="586"/>
      <c r="AU13" s="586"/>
      <c r="AV13" s="586"/>
      <c r="AW13" s="586"/>
      <c r="BL13" s="24" t="s">
        <v>34</v>
      </c>
      <c r="BM13" s="7">
        <v>6.6</v>
      </c>
    </row>
    <row r="14" spans="1:67" ht="9.75" customHeight="1" thickBot="1" x14ac:dyDescent="0.3">
      <c r="BL14" s="24" t="s">
        <v>35</v>
      </c>
      <c r="BM14" s="7">
        <v>60</v>
      </c>
    </row>
    <row r="15" spans="1:67" s="194" customFormat="1" ht="60.75" customHeight="1" thickBot="1" x14ac:dyDescent="0.3">
      <c r="A15" s="587" t="s">
        <v>53</v>
      </c>
      <c r="B15" s="590" t="s">
        <v>10</v>
      </c>
      <c r="C15" s="590" t="s">
        <v>54</v>
      </c>
      <c r="D15" s="590" t="s">
        <v>55</v>
      </c>
      <c r="E15" s="596" t="s">
        <v>57</v>
      </c>
      <c r="F15" s="597"/>
      <c r="G15" s="597"/>
      <c r="H15" s="597"/>
      <c r="I15" s="598"/>
      <c r="J15" s="596" t="s">
        <v>57</v>
      </c>
      <c r="K15" s="597"/>
      <c r="L15" s="597"/>
      <c r="M15" s="597"/>
      <c r="N15" s="598"/>
      <c r="O15" s="596" t="s">
        <v>77</v>
      </c>
      <c r="P15" s="597"/>
      <c r="Q15" s="597"/>
      <c r="R15" s="597"/>
      <c r="S15" s="598"/>
      <c r="T15" s="596" t="s">
        <v>78</v>
      </c>
      <c r="U15" s="597"/>
      <c r="V15" s="597"/>
      <c r="W15" s="597"/>
      <c r="X15" s="598"/>
      <c r="Y15" s="596" t="s">
        <v>58</v>
      </c>
      <c r="Z15" s="597"/>
      <c r="AA15" s="597"/>
      <c r="AB15" s="597"/>
      <c r="AC15" s="597"/>
      <c r="AD15" s="597"/>
      <c r="AE15" s="597"/>
      <c r="AF15" s="597"/>
      <c r="AG15" s="597"/>
      <c r="AH15" s="597"/>
      <c r="AI15" s="598"/>
      <c r="AJ15" s="620" t="s">
        <v>60</v>
      </c>
      <c r="AK15" s="621"/>
      <c r="AL15" s="621"/>
      <c r="AM15" s="622"/>
      <c r="AN15" s="596" t="s">
        <v>64</v>
      </c>
      <c r="AO15" s="597"/>
      <c r="AP15" s="597"/>
      <c r="AQ15" s="597"/>
      <c r="AR15" s="598"/>
      <c r="AS15" s="596" t="s">
        <v>64</v>
      </c>
      <c r="AT15" s="597"/>
      <c r="AU15" s="597"/>
      <c r="AV15" s="597"/>
      <c r="AW15" s="598"/>
      <c r="AX15" s="596" t="s">
        <v>69</v>
      </c>
      <c r="AY15" s="597"/>
      <c r="AZ15" s="597"/>
      <c r="BA15" s="597"/>
      <c r="BB15" s="598"/>
      <c r="BC15" s="596" t="s">
        <v>68</v>
      </c>
      <c r="BD15" s="597"/>
      <c r="BE15" s="597"/>
      <c r="BF15" s="597"/>
      <c r="BG15" s="598"/>
      <c r="BH15" s="288"/>
      <c r="BI15" s="288"/>
      <c r="BJ15" s="193"/>
      <c r="BL15" s="195" t="s">
        <v>36</v>
      </c>
      <c r="BM15" s="196">
        <v>0.92300000000000004</v>
      </c>
    </row>
    <row r="16" spans="1:67" s="194" customFormat="1" ht="15" customHeight="1" x14ac:dyDescent="0.25">
      <c r="A16" s="588"/>
      <c r="B16" s="591"/>
      <c r="C16" s="591"/>
      <c r="D16" s="591"/>
      <c r="E16" s="599"/>
      <c r="F16" s="600"/>
      <c r="G16" s="600"/>
      <c r="H16" s="600"/>
      <c r="I16" s="601"/>
      <c r="J16" s="599"/>
      <c r="K16" s="600"/>
      <c r="L16" s="600"/>
      <c r="M16" s="600"/>
      <c r="N16" s="601"/>
      <c r="O16" s="599"/>
      <c r="P16" s="600"/>
      <c r="Q16" s="600"/>
      <c r="R16" s="600"/>
      <c r="S16" s="601"/>
      <c r="T16" s="599"/>
      <c r="U16" s="600"/>
      <c r="V16" s="600"/>
      <c r="W16" s="600"/>
      <c r="X16" s="601"/>
      <c r="Y16" s="599"/>
      <c r="Z16" s="600"/>
      <c r="AA16" s="600"/>
      <c r="AB16" s="600"/>
      <c r="AC16" s="600"/>
      <c r="AD16" s="600"/>
      <c r="AE16" s="600"/>
      <c r="AF16" s="600"/>
      <c r="AG16" s="600"/>
      <c r="AH16" s="600"/>
      <c r="AI16" s="601"/>
      <c r="AJ16" s="623"/>
      <c r="AK16" s="624"/>
      <c r="AL16" s="624"/>
      <c r="AM16" s="625"/>
      <c r="AN16" s="599"/>
      <c r="AO16" s="600"/>
      <c r="AP16" s="600"/>
      <c r="AQ16" s="600"/>
      <c r="AR16" s="601"/>
      <c r="AS16" s="599"/>
      <c r="AT16" s="600"/>
      <c r="AU16" s="600"/>
      <c r="AV16" s="600"/>
      <c r="AW16" s="601"/>
      <c r="AX16" s="599"/>
      <c r="AY16" s="600"/>
      <c r="AZ16" s="600"/>
      <c r="BA16" s="600"/>
      <c r="BB16" s="601"/>
      <c r="BC16" s="599"/>
      <c r="BD16" s="600"/>
      <c r="BE16" s="600"/>
      <c r="BF16" s="600"/>
      <c r="BG16" s="601"/>
      <c r="BH16" s="288"/>
      <c r="BI16" s="288"/>
      <c r="BJ16" s="193"/>
    </row>
    <row r="17" spans="1:62" s="194" customFormat="1" ht="23.25" customHeight="1" thickBot="1" x14ac:dyDescent="0.3">
      <c r="A17" s="588"/>
      <c r="B17" s="591"/>
      <c r="C17" s="591"/>
      <c r="D17" s="591"/>
      <c r="E17" s="602"/>
      <c r="F17" s="603"/>
      <c r="G17" s="603"/>
      <c r="H17" s="603"/>
      <c r="I17" s="604"/>
      <c r="J17" s="602"/>
      <c r="K17" s="603"/>
      <c r="L17" s="603"/>
      <c r="M17" s="603"/>
      <c r="N17" s="604"/>
      <c r="O17" s="602"/>
      <c r="P17" s="603"/>
      <c r="Q17" s="603"/>
      <c r="R17" s="603"/>
      <c r="S17" s="604"/>
      <c r="T17" s="602"/>
      <c r="U17" s="603"/>
      <c r="V17" s="603"/>
      <c r="W17" s="603"/>
      <c r="X17" s="604"/>
      <c r="Y17" s="602"/>
      <c r="Z17" s="603"/>
      <c r="AA17" s="603"/>
      <c r="AB17" s="603"/>
      <c r="AC17" s="603"/>
      <c r="AD17" s="603"/>
      <c r="AE17" s="603"/>
      <c r="AF17" s="603"/>
      <c r="AG17" s="603"/>
      <c r="AH17" s="603"/>
      <c r="AI17" s="604"/>
      <c r="AJ17" s="626"/>
      <c r="AK17" s="627"/>
      <c r="AL17" s="627"/>
      <c r="AM17" s="628"/>
      <c r="AN17" s="602"/>
      <c r="AO17" s="603"/>
      <c r="AP17" s="603"/>
      <c r="AQ17" s="603"/>
      <c r="AR17" s="604"/>
      <c r="AS17" s="602"/>
      <c r="AT17" s="603"/>
      <c r="AU17" s="603"/>
      <c r="AV17" s="603"/>
      <c r="AW17" s="604"/>
      <c r="AX17" s="602"/>
      <c r="AY17" s="603"/>
      <c r="AZ17" s="603"/>
      <c r="BA17" s="603"/>
      <c r="BB17" s="604"/>
      <c r="BC17" s="602"/>
      <c r="BD17" s="603"/>
      <c r="BE17" s="603"/>
      <c r="BF17" s="603"/>
      <c r="BG17" s="604"/>
      <c r="BH17" s="288"/>
      <c r="BI17" s="288"/>
      <c r="BJ17" s="193"/>
    </row>
    <row r="18" spans="1:62" s="194" customFormat="1" ht="15" customHeight="1" x14ac:dyDescent="0.25">
      <c r="A18" s="588"/>
      <c r="B18" s="591"/>
      <c r="C18" s="591"/>
      <c r="D18" s="591"/>
      <c r="E18" s="587" t="s">
        <v>29</v>
      </c>
      <c r="F18" s="593" t="s">
        <v>43</v>
      </c>
      <c r="G18" s="593" t="s">
        <v>44</v>
      </c>
      <c r="H18" s="593" t="s">
        <v>45</v>
      </c>
      <c r="I18" s="593" t="s">
        <v>46</v>
      </c>
      <c r="J18" s="587" t="s">
        <v>29</v>
      </c>
      <c r="K18" s="593" t="s">
        <v>43</v>
      </c>
      <c r="L18" s="593" t="s">
        <v>121</v>
      </c>
      <c r="M18" s="593" t="s">
        <v>45</v>
      </c>
      <c r="N18" s="593" t="s">
        <v>46</v>
      </c>
      <c r="O18" s="635" t="s">
        <v>40</v>
      </c>
      <c r="P18" s="641" t="s">
        <v>41</v>
      </c>
      <c r="Q18" s="641" t="s">
        <v>61</v>
      </c>
      <c r="R18" s="639" t="s">
        <v>56</v>
      </c>
      <c r="S18" s="643" t="s">
        <v>72</v>
      </c>
      <c r="T18" s="593" t="s">
        <v>40</v>
      </c>
      <c r="U18" s="593" t="s">
        <v>41</v>
      </c>
      <c r="V18" s="593" t="s">
        <v>61</v>
      </c>
      <c r="W18" s="614" t="s">
        <v>56</v>
      </c>
      <c r="X18" s="593" t="s">
        <v>72</v>
      </c>
      <c r="Y18" s="617" t="s">
        <v>75</v>
      </c>
      <c r="Z18" s="197"/>
      <c r="AA18" s="198"/>
      <c r="AB18" s="617" t="s">
        <v>75</v>
      </c>
      <c r="AC18" s="593" t="s">
        <v>39</v>
      </c>
      <c r="AD18" s="593" t="s">
        <v>38</v>
      </c>
      <c r="AE18" s="593" t="s">
        <v>122</v>
      </c>
      <c r="AF18" s="593" t="s">
        <v>76</v>
      </c>
      <c r="AG18" s="593" t="s">
        <v>80</v>
      </c>
      <c r="AH18" s="593" t="s">
        <v>81</v>
      </c>
      <c r="AI18" s="593" t="s">
        <v>70</v>
      </c>
      <c r="AJ18" s="593" t="s">
        <v>40</v>
      </c>
      <c r="AK18" s="593" t="s">
        <v>41</v>
      </c>
      <c r="AL18" s="593" t="s">
        <v>61</v>
      </c>
      <c r="AM18" s="593" t="s">
        <v>82</v>
      </c>
      <c r="AN18" s="590" t="s">
        <v>48</v>
      </c>
      <c r="AO18" s="590" t="s">
        <v>49</v>
      </c>
      <c r="AP18" s="590" t="s">
        <v>50</v>
      </c>
      <c r="AQ18" s="590" t="s">
        <v>62</v>
      </c>
      <c r="AR18" s="590" t="s">
        <v>51</v>
      </c>
      <c r="AS18" s="590" t="s">
        <v>48</v>
      </c>
      <c r="AT18" s="596" t="s">
        <v>87</v>
      </c>
      <c r="AU18" s="597"/>
      <c r="AV18" s="596" t="s">
        <v>88</v>
      </c>
      <c r="AW18" s="598"/>
      <c r="AX18" s="590" t="s">
        <v>48</v>
      </c>
      <c r="AY18" s="596" t="s">
        <v>87</v>
      </c>
      <c r="AZ18" s="597"/>
      <c r="BA18" s="596" t="s">
        <v>88</v>
      </c>
      <c r="BB18" s="598"/>
      <c r="BC18" s="590" t="s">
        <v>48</v>
      </c>
      <c r="BD18" s="596" t="s">
        <v>87</v>
      </c>
      <c r="BE18" s="597"/>
      <c r="BF18" s="596" t="s">
        <v>88</v>
      </c>
      <c r="BG18" s="598"/>
      <c r="BH18" s="288"/>
      <c r="BI18" s="288"/>
      <c r="BJ18" s="193"/>
    </row>
    <row r="19" spans="1:62" s="194" customFormat="1" ht="33.75" customHeight="1" thickBot="1" x14ac:dyDescent="0.3">
      <c r="A19" s="588"/>
      <c r="B19" s="591"/>
      <c r="C19" s="591"/>
      <c r="D19" s="591"/>
      <c r="E19" s="588"/>
      <c r="F19" s="594"/>
      <c r="G19" s="594"/>
      <c r="H19" s="594"/>
      <c r="I19" s="594"/>
      <c r="J19" s="588"/>
      <c r="K19" s="594"/>
      <c r="L19" s="594"/>
      <c r="M19" s="594"/>
      <c r="N19" s="594"/>
      <c r="O19" s="636"/>
      <c r="P19" s="642"/>
      <c r="Q19" s="642"/>
      <c r="R19" s="640"/>
      <c r="S19" s="644"/>
      <c r="T19" s="594"/>
      <c r="U19" s="594"/>
      <c r="V19" s="594"/>
      <c r="W19" s="615"/>
      <c r="X19" s="594"/>
      <c r="Y19" s="618"/>
      <c r="Z19" s="199"/>
      <c r="AA19" s="200"/>
      <c r="AB19" s="618"/>
      <c r="AC19" s="594"/>
      <c r="AD19" s="594"/>
      <c r="AE19" s="594"/>
      <c r="AF19" s="594"/>
      <c r="AG19" s="594"/>
      <c r="AH19" s="594"/>
      <c r="AI19" s="594"/>
      <c r="AJ19" s="594"/>
      <c r="AK19" s="594"/>
      <c r="AL19" s="594"/>
      <c r="AM19" s="594"/>
      <c r="AN19" s="591"/>
      <c r="AO19" s="591"/>
      <c r="AP19" s="591"/>
      <c r="AQ19" s="591"/>
      <c r="AR19" s="591"/>
      <c r="AS19" s="591"/>
      <c r="AT19" s="602"/>
      <c r="AU19" s="603"/>
      <c r="AV19" s="602"/>
      <c r="AW19" s="604"/>
      <c r="AX19" s="591"/>
      <c r="AY19" s="602"/>
      <c r="AZ19" s="603"/>
      <c r="BA19" s="602"/>
      <c r="BB19" s="604"/>
      <c r="BC19" s="591"/>
      <c r="BD19" s="602"/>
      <c r="BE19" s="603"/>
      <c r="BF19" s="602"/>
      <c r="BG19" s="604"/>
      <c r="BH19" s="288"/>
      <c r="BI19" s="288"/>
      <c r="BJ19" s="193"/>
    </row>
    <row r="20" spans="1:62" s="194" customFormat="1" ht="15" customHeight="1" x14ac:dyDescent="0.25">
      <c r="A20" s="588"/>
      <c r="B20" s="591"/>
      <c r="C20" s="591"/>
      <c r="D20" s="591"/>
      <c r="E20" s="588"/>
      <c r="F20" s="594"/>
      <c r="G20" s="594"/>
      <c r="H20" s="594"/>
      <c r="I20" s="594"/>
      <c r="J20" s="588"/>
      <c r="K20" s="594"/>
      <c r="L20" s="594"/>
      <c r="M20" s="594"/>
      <c r="N20" s="594"/>
      <c r="O20" s="636"/>
      <c r="P20" s="642"/>
      <c r="Q20" s="642"/>
      <c r="R20" s="640"/>
      <c r="S20" s="644"/>
      <c r="T20" s="594"/>
      <c r="U20" s="594"/>
      <c r="V20" s="594"/>
      <c r="W20" s="615"/>
      <c r="X20" s="594"/>
      <c r="Y20" s="618"/>
      <c r="Z20" s="199"/>
      <c r="AA20" s="200"/>
      <c r="AB20" s="618"/>
      <c r="AC20" s="594"/>
      <c r="AD20" s="594"/>
      <c r="AE20" s="594"/>
      <c r="AF20" s="594"/>
      <c r="AG20" s="594"/>
      <c r="AH20" s="594"/>
      <c r="AI20" s="594"/>
      <c r="AJ20" s="594"/>
      <c r="AK20" s="594"/>
      <c r="AL20" s="594"/>
      <c r="AM20" s="594"/>
      <c r="AN20" s="591"/>
      <c r="AO20" s="591"/>
      <c r="AP20" s="591"/>
      <c r="AQ20" s="591"/>
      <c r="AR20" s="591"/>
      <c r="AS20" s="591"/>
      <c r="AT20" s="591" t="s">
        <v>89</v>
      </c>
      <c r="AU20" s="591" t="s">
        <v>90</v>
      </c>
      <c r="AV20" s="591" t="s">
        <v>91</v>
      </c>
      <c r="AW20" s="591" t="s">
        <v>92</v>
      </c>
      <c r="AX20" s="591"/>
      <c r="AY20" s="591" t="s">
        <v>49</v>
      </c>
      <c r="AZ20" s="591" t="s">
        <v>50</v>
      </c>
      <c r="BA20" s="591" t="s">
        <v>62</v>
      </c>
      <c r="BB20" s="591" t="s">
        <v>51</v>
      </c>
      <c r="BC20" s="591"/>
      <c r="BD20" s="591" t="s">
        <v>49</v>
      </c>
      <c r="BE20" s="591" t="s">
        <v>50</v>
      </c>
      <c r="BF20" s="591" t="s">
        <v>62</v>
      </c>
      <c r="BG20" s="591" t="s">
        <v>51</v>
      </c>
      <c r="BH20" s="288"/>
      <c r="BI20" s="288"/>
      <c r="BJ20" s="193"/>
    </row>
    <row r="21" spans="1:62" s="194" customFormat="1" x14ac:dyDescent="0.25">
      <c r="A21" s="588"/>
      <c r="B21" s="591"/>
      <c r="C21" s="591"/>
      <c r="D21" s="591"/>
      <c r="E21" s="588"/>
      <c r="F21" s="594"/>
      <c r="G21" s="594"/>
      <c r="H21" s="594"/>
      <c r="I21" s="594"/>
      <c r="J21" s="588"/>
      <c r="K21" s="594"/>
      <c r="L21" s="594"/>
      <c r="M21" s="594"/>
      <c r="N21" s="594"/>
      <c r="O21" s="636"/>
      <c r="P21" s="642"/>
      <c r="Q21" s="642"/>
      <c r="R21" s="640"/>
      <c r="S21" s="644"/>
      <c r="T21" s="594"/>
      <c r="U21" s="594"/>
      <c r="V21" s="594"/>
      <c r="W21" s="615"/>
      <c r="X21" s="594"/>
      <c r="Y21" s="618"/>
      <c r="Z21" s="199"/>
      <c r="AA21" s="200"/>
      <c r="AB21" s="618"/>
      <c r="AC21" s="594"/>
      <c r="AD21" s="594"/>
      <c r="AE21" s="594"/>
      <c r="AF21" s="594"/>
      <c r="AG21" s="594"/>
      <c r="AH21" s="594"/>
      <c r="AI21" s="594"/>
      <c r="AJ21" s="594"/>
      <c r="AK21" s="594"/>
      <c r="AL21" s="594"/>
      <c r="AM21" s="594"/>
      <c r="AN21" s="591"/>
      <c r="AO21" s="591"/>
      <c r="AP21" s="591"/>
      <c r="AQ21" s="591"/>
      <c r="AR21" s="591"/>
      <c r="AS21" s="591"/>
      <c r="AT21" s="591"/>
      <c r="AU21" s="591"/>
      <c r="AV21" s="591"/>
      <c r="AW21" s="591"/>
      <c r="AX21" s="591"/>
      <c r="AY21" s="591"/>
      <c r="AZ21" s="591"/>
      <c r="BA21" s="591"/>
      <c r="BB21" s="591"/>
      <c r="BC21" s="591"/>
      <c r="BD21" s="591"/>
      <c r="BE21" s="591"/>
      <c r="BF21" s="591"/>
      <c r="BG21" s="591"/>
      <c r="BH21" s="288"/>
      <c r="BI21" s="288"/>
      <c r="BJ21" s="193"/>
    </row>
    <row r="22" spans="1:62" s="194" customFormat="1" ht="129.75" customHeight="1" thickBot="1" x14ac:dyDescent="0.3">
      <c r="A22" s="588"/>
      <c r="B22" s="591"/>
      <c r="C22" s="591"/>
      <c r="D22" s="591"/>
      <c r="E22" s="588"/>
      <c r="F22" s="594"/>
      <c r="G22" s="594"/>
      <c r="H22" s="594"/>
      <c r="I22" s="594"/>
      <c r="J22" s="588"/>
      <c r="K22" s="594"/>
      <c r="L22" s="594"/>
      <c r="M22" s="594"/>
      <c r="N22" s="594"/>
      <c r="O22" s="636"/>
      <c r="P22" s="642"/>
      <c r="Q22" s="642"/>
      <c r="R22" s="640"/>
      <c r="S22" s="644"/>
      <c r="T22" s="594"/>
      <c r="U22" s="594"/>
      <c r="V22" s="594"/>
      <c r="W22" s="615"/>
      <c r="X22" s="594"/>
      <c r="Y22" s="618"/>
      <c r="Z22" s="289"/>
      <c r="AA22" s="290"/>
      <c r="AB22" s="618"/>
      <c r="AC22" s="594"/>
      <c r="AD22" s="594"/>
      <c r="AE22" s="594"/>
      <c r="AF22" s="594"/>
      <c r="AG22" s="594"/>
      <c r="AH22" s="594"/>
      <c r="AI22" s="594"/>
      <c r="AJ22" s="594"/>
      <c r="AK22" s="594"/>
      <c r="AL22" s="594"/>
      <c r="AM22" s="594"/>
      <c r="AN22" s="591"/>
      <c r="AO22" s="591"/>
      <c r="AP22" s="591"/>
      <c r="AQ22" s="591"/>
      <c r="AR22" s="591"/>
      <c r="AS22" s="591"/>
      <c r="AT22" s="591"/>
      <c r="AU22" s="591"/>
      <c r="AV22" s="591"/>
      <c r="AW22" s="591"/>
      <c r="AX22" s="591"/>
      <c r="AY22" s="591"/>
      <c r="AZ22" s="591"/>
      <c r="BA22" s="591"/>
      <c r="BB22" s="591"/>
      <c r="BC22" s="591"/>
      <c r="BD22" s="591"/>
      <c r="BE22" s="591"/>
      <c r="BF22" s="591"/>
      <c r="BG22" s="591"/>
      <c r="BH22" s="288"/>
      <c r="BI22" s="288"/>
      <c r="BJ22" s="193"/>
    </row>
    <row r="23" spans="1:62" x14ac:dyDescent="0.25">
      <c r="A23" s="2" t="s">
        <v>27</v>
      </c>
      <c r="B23" s="293">
        <f>B24+B25+B26+B27+B28+B29+B30+B31+B33+B32</f>
        <v>14.25</v>
      </c>
      <c r="C23" s="107">
        <f>(BM9-(BM10-BM11)*BM12)*BM13*BM14*BM15</f>
        <v>85528.871999999988</v>
      </c>
      <c r="D23" s="107">
        <f>D24+D25+D26+D27+D28+D29+D30+D31+D33</f>
        <v>1133259.25</v>
      </c>
      <c r="E23" s="107"/>
      <c r="F23" s="107"/>
      <c r="G23" s="294"/>
      <c r="H23" s="107"/>
      <c r="I23" s="109"/>
      <c r="J23" s="106"/>
      <c r="K23" s="107"/>
      <c r="L23" s="107"/>
      <c r="M23" s="107"/>
      <c r="N23" s="108"/>
      <c r="O23" s="112"/>
      <c r="P23" s="107"/>
      <c r="Q23" s="107"/>
      <c r="R23" s="107"/>
      <c r="S23" s="107"/>
      <c r="T23" s="107"/>
      <c r="U23" s="107"/>
      <c r="V23" s="107"/>
      <c r="W23" s="107"/>
      <c r="X23" s="107"/>
      <c r="Y23" s="107">
        <f>Y24+Y25+Y26+Y27+Y28+Y29+Y30+Y31+Y33</f>
        <v>75906.834632233629</v>
      </c>
      <c r="Z23" s="107">
        <f>Z24+Z25+Z26+Z27+Z28+Z29+Z30+Z31+Z33</f>
        <v>50636.550602970565</v>
      </c>
      <c r="AA23" s="107"/>
      <c r="AB23" s="107"/>
      <c r="AC23" s="107"/>
      <c r="AD23" s="109"/>
      <c r="AE23" s="105"/>
      <c r="AF23" s="112"/>
      <c r="AG23" s="107"/>
      <c r="AH23" s="107"/>
      <c r="AI23" s="109">
        <f>AI24+AI25+AI26+AI27+AI28+AI29+AI30+AI31+AI33</f>
        <v>231.30632002914132</v>
      </c>
      <c r="AJ23" s="106"/>
      <c r="AK23" s="107"/>
      <c r="AL23" s="107"/>
      <c r="AM23" s="108"/>
      <c r="AN23" s="112"/>
      <c r="AO23" s="107"/>
      <c r="AP23" s="107"/>
      <c r="AQ23" s="107"/>
      <c r="AR23" s="109"/>
      <c r="AS23" s="106"/>
      <c r="AT23" s="107"/>
      <c r="AU23" s="107"/>
      <c r="AV23" s="107"/>
      <c r="AW23" s="108"/>
      <c r="AX23" s="106"/>
      <c r="AY23" s="107"/>
      <c r="AZ23" s="107"/>
      <c r="BA23" s="107"/>
      <c r="BB23" s="108"/>
      <c r="BC23" s="112"/>
      <c r="BD23" s="107"/>
      <c r="BE23" s="107"/>
      <c r="BF23" s="107"/>
      <c r="BG23" s="108"/>
      <c r="BH23" s="187"/>
      <c r="BI23" s="187"/>
      <c r="BJ23" s="21"/>
    </row>
    <row r="24" spans="1:62" x14ac:dyDescent="0.25">
      <c r="A24" s="295" t="s">
        <v>84</v>
      </c>
      <c r="B24" s="291">
        <v>1.5</v>
      </c>
      <c r="C24" s="115">
        <f>ROUND(C23,0)</f>
        <v>85529</v>
      </c>
      <c r="D24" s="115">
        <f t="shared" ref="D24:D34" si="0">B24*C24</f>
        <v>128293.5</v>
      </c>
      <c r="E24" s="115">
        <f>D24/S24</f>
        <v>23.649980291683093</v>
      </c>
      <c r="F24" s="115">
        <v>30</v>
      </c>
      <c r="G24" s="117">
        <f t="shared" ref="G24:G34" si="1">F24/1.3</f>
        <v>23.076923076923077</v>
      </c>
      <c r="H24" s="115">
        <f>F24</f>
        <v>30</v>
      </c>
      <c r="I24" s="118">
        <f>G24/1.3</f>
        <v>17.751479289940828</v>
      </c>
      <c r="J24" s="114">
        <f t="shared" ref="J24:J34" si="2">D24/X24</f>
        <v>15.766653527788728</v>
      </c>
      <c r="K24" s="115">
        <f t="shared" ref="K24:K34" si="3">F24/1.5</f>
        <v>20</v>
      </c>
      <c r="L24" s="115">
        <f>K24/1.3</f>
        <v>15.384615384615383</v>
      </c>
      <c r="M24" s="115">
        <f t="shared" ref="M24:N34" si="4">H24/1.5</f>
        <v>20</v>
      </c>
      <c r="N24" s="116">
        <f>I24/1.5</f>
        <v>11.834319526627219</v>
      </c>
      <c r="O24" s="119">
        <f>(D24*AJ24/100)/F24</f>
        <v>1625.0509999999999</v>
      </c>
      <c r="P24" s="115">
        <f t="shared" ref="P24:P34" si="5">(D24*AK24/100)/G24</f>
        <v>1779.0031999999999</v>
      </c>
      <c r="Q24" s="115">
        <f t="shared" ref="Q24:Q34" si="6">(D24*AL24/100)/H24</f>
        <v>213.82250000000002</v>
      </c>
      <c r="R24" s="115">
        <f t="shared" ref="R24:R34" si="7">(D24*AM24/100)/I24</f>
        <v>1806.800125</v>
      </c>
      <c r="S24" s="115">
        <f>O24+P24+Q24+R24</f>
        <v>5424.6768249999996</v>
      </c>
      <c r="T24" s="115">
        <f t="shared" ref="T24:T34" si="8">(D24*AJ24/100)/K24</f>
        <v>2437.5765000000001</v>
      </c>
      <c r="U24" s="115">
        <f t="shared" ref="U24:U34" si="9">(D24*AK24/100)/L24</f>
        <v>2668.5048000000002</v>
      </c>
      <c r="V24" s="115">
        <f t="shared" ref="V24:V30" si="10">(D24*AL24/100)/M24</f>
        <v>320.73374999999999</v>
      </c>
      <c r="W24" s="115">
        <f t="shared" ref="W24:W33" si="11">(D24*AM24/100)/N24</f>
        <v>2710.2001875000001</v>
      </c>
      <c r="X24" s="115">
        <f>T24+U24+V24+W24</f>
        <v>8137.0152374999998</v>
      </c>
      <c r="Y24" s="115">
        <f>D24/J24</f>
        <v>8137.0152374999998</v>
      </c>
      <c r="Z24" s="117">
        <f>C24/J24</f>
        <v>5424.6768249999996</v>
      </c>
      <c r="AA24" s="117"/>
      <c r="AB24" s="117">
        <f>D24/J24</f>
        <v>8137.0152374999998</v>
      </c>
      <c r="AC24" s="115">
        <f>C24/E24</f>
        <v>3616.4512166666664</v>
      </c>
      <c r="AD24" s="118">
        <f>AC24/$BO$9</f>
        <v>15.454919729344729</v>
      </c>
      <c r="AE24" s="113">
        <f t="shared" ref="AE24:AE30" si="12">AD24*1.5</f>
        <v>23.182379594017092</v>
      </c>
      <c r="AF24" s="119">
        <f>C24/J24/$BO$9</f>
        <v>23.182379594017092</v>
      </c>
      <c r="AG24" s="115">
        <f>AD24/4</f>
        <v>3.8637299323361822</v>
      </c>
      <c r="AH24" s="115">
        <f>AD24/2</f>
        <v>7.7274598646723645</v>
      </c>
      <c r="AI24" s="118">
        <f>AD24*B24</f>
        <v>23.182379594017092</v>
      </c>
      <c r="AJ24" s="114">
        <v>38</v>
      </c>
      <c r="AK24" s="115">
        <f>100-AJ24-AL24-AM24</f>
        <v>32</v>
      </c>
      <c r="AL24" s="115">
        <v>5</v>
      </c>
      <c r="AM24" s="116">
        <v>25</v>
      </c>
      <c r="AN24" s="119">
        <f>AO24+AP24+AQ24+AR24</f>
        <v>15.454919729344731</v>
      </c>
      <c r="AO24" s="115">
        <f>AD24*AJ24%</f>
        <v>5.8728694971509974</v>
      </c>
      <c r="AP24" s="115">
        <f>AD24*AK24%</f>
        <v>4.9455743133903134</v>
      </c>
      <c r="AQ24" s="115">
        <f>AD24*AL24%</f>
        <v>0.77274598646723647</v>
      </c>
      <c r="AR24" s="118">
        <f>AD24*AM24%</f>
        <v>3.8637299323361822</v>
      </c>
      <c r="AS24" s="114">
        <f>AT24+AU24+AV24+AW24</f>
        <v>23.182379594017092</v>
      </c>
      <c r="AT24" s="115">
        <f>AE24*AJ24%</f>
        <v>8.8093042457264961</v>
      </c>
      <c r="AU24" s="115">
        <f>AE24*AK24%</f>
        <v>7.4183614700854701</v>
      </c>
      <c r="AV24" s="115">
        <f>AE24*AL24%</f>
        <v>1.1591189797008548</v>
      </c>
      <c r="AW24" s="116">
        <f>AE24*AM24%</f>
        <v>5.7955948985042731</v>
      </c>
      <c r="AX24" s="114">
        <f>AS24/2</f>
        <v>11.591189797008546</v>
      </c>
      <c r="AY24" s="115">
        <f>AT24/2</f>
        <v>4.404652122863248</v>
      </c>
      <c r="AZ24" s="115">
        <f>AU24/2</f>
        <v>3.709180735042735</v>
      </c>
      <c r="BA24" s="115">
        <f>AV24/2</f>
        <v>0.57955948985042738</v>
      </c>
      <c r="BB24" s="116">
        <f>AW24/2</f>
        <v>2.8977974492521366</v>
      </c>
      <c r="BC24" s="119">
        <f>AS24/4</f>
        <v>5.7955948985042731</v>
      </c>
      <c r="BD24" s="115">
        <f>AT24/4</f>
        <v>2.202326061431624</v>
      </c>
      <c r="BE24" s="115">
        <f>AU24/4</f>
        <v>1.8545903675213675</v>
      </c>
      <c r="BF24" s="115">
        <f>AV24/4</f>
        <v>0.28977974492521369</v>
      </c>
      <c r="BG24" s="116">
        <f>AW24/4</f>
        <v>1.4488987246260683</v>
      </c>
      <c r="BH24" s="187"/>
      <c r="BI24" s="187"/>
      <c r="BJ24" s="21"/>
    </row>
    <row r="25" spans="1:62" ht="15" customHeight="1" x14ac:dyDescent="0.25">
      <c r="A25" s="295" t="s">
        <v>123</v>
      </c>
      <c r="B25" s="291">
        <v>1.5</v>
      </c>
      <c r="C25" s="115">
        <f t="shared" ref="C25:C43" si="13">ROUND(C24,0)</f>
        <v>85529</v>
      </c>
      <c r="D25" s="115">
        <f t="shared" si="0"/>
        <v>128293.5</v>
      </c>
      <c r="E25" s="115">
        <f t="shared" ref="E25:E34" si="14">D25/S25</f>
        <v>21.042084168336672</v>
      </c>
      <c r="F25" s="115">
        <v>28</v>
      </c>
      <c r="G25" s="117">
        <f t="shared" si="1"/>
        <v>21.538461538461537</v>
      </c>
      <c r="H25" s="115">
        <v>28</v>
      </c>
      <c r="I25" s="118">
        <v>15</v>
      </c>
      <c r="J25" s="114">
        <f t="shared" si="2"/>
        <v>14.02805611222445</v>
      </c>
      <c r="K25" s="115">
        <f t="shared" si="3"/>
        <v>18.666666666666668</v>
      </c>
      <c r="L25" s="115">
        <f t="shared" ref="L25:L34" si="15">K25/1.3</f>
        <v>14.358974358974359</v>
      </c>
      <c r="M25" s="115">
        <f t="shared" si="4"/>
        <v>18.666666666666668</v>
      </c>
      <c r="N25" s="116">
        <f t="shared" si="4"/>
        <v>10</v>
      </c>
      <c r="O25" s="119">
        <f t="shared" ref="O25:O34" si="16">(D25*AJ25/100)/F25</f>
        <v>1466.2114285714285</v>
      </c>
      <c r="P25" s="115">
        <f t="shared" si="5"/>
        <v>2263.463892857143</v>
      </c>
      <c r="Q25" s="115">
        <f t="shared" si="6"/>
        <v>229.09553571428572</v>
      </c>
      <c r="R25" s="115">
        <f t="shared" si="7"/>
        <v>2138.2249999999999</v>
      </c>
      <c r="S25" s="115">
        <f t="shared" ref="S25:S34" si="17">O25+P25+Q25+R25</f>
        <v>6096.9958571428579</v>
      </c>
      <c r="T25" s="115">
        <f t="shared" si="8"/>
        <v>2199.3171428571427</v>
      </c>
      <c r="U25" s="115">
        <f t="shared" si="9"/>
        <v>3395.1958392857141</v>
      </c>
      <c r="V25" s="115">
        <f t="shared" si="10"/>
        <v>343.64330357142853</v>
      </c>
      <c r="W25" s="115">
        <f t="shared" si="11"/>
        <v>3207.3375000000001</v>
      </c>
      <c r="X25" s="115">
        <f t="shared" ref="X25:X34" si="18">T25+U25+V25+W25</f>
        <v>9145.493785714285</v>
      </c>
      <c r="Y25" s="115">
        <f t="shared" ref="Y25:Y34" si="19">D25/J25</f>
        <v>9145.493785714285</v>
      </c>
      <c r="Z25" s="117">
        <f t="shared" ref="Z25:Z34" si="20">C25/J25</f>
        <v>6096.9958571428569</v>
      </c>
      <c r="AA25" s="117"/>
      <c r="AB25" s="117">
        <f t="shared" ref="AB25:AB34" si="21">D25/J25</f>
        <v>9145.493785714285</v>
      </c>
      <c r="AC25" s="115">
        <f t="shared" ref="AC25:AC34" si="22">C25/E25</f>
        <v>4064.6639047619051</v>
      </c>
      <c r="AD25" s="118">
        <f t="shared" ref="AD25:AD34" si="23">AC25/$BO$9</f>
        <v>17.370358567358569</v>
      </c>
      <c r="AE25" s="113">
        <f t="shared" si="12"/>
        <v>26.055537851037855</v>
      </c>
      <c r="AF25" s="119">
        <f t="shared" ref="AF25:AF34" si="24">C25/J25/$BO$9</f>
        <v>26.055537851037851</v>
      </c>
      <c r="AG25" s="115">
        <f t="shared" ref="AG25:AG34" si="25">AD25/4</f>
        <v>4.3425896418396421</v>
      </c>
      <c r="AH25" s="115">
        <f t="shared" ref="AH25:AH34" si="26">AD25/2</f>
        <v>8.6851792836792843</v>
      </c>
      <c r="AI25" s="118">
        <f t="shared" ref="AI25:AI34" si="27">AD25*B25</f>
        <v>26.055537851037855</v>
      </c>
      <c r="AJ25" s="114">
        <v>32</v>
      </c>
      <c r="AK25" s="115">
        <f t="shared" ref="AK25:AK34" si="28">100-AJ25-AL25-AM25</f>
        <v>38</v>
      </c>
      <c r="AL25" s="115">
        <v>5</v>
      </c>
      <c r="AM25" s="116">
        <v>25</v>
      </c>
      <c r="AN25" s="119">
        <f t="shared" ref="AN25:AN35" si="29">AO25+AP25+AQ25+AR25</f>
        <v>17.370358567358569</v>
      </c>
      <c r="AO25" s="115">
        <f t="shared" ref="AO25:AO35" si="30">AD25*AJ25%</f>
        <v>5.5585147415547418</v>
      </c>
      <c r="AP25" s="115">
        <f t="shared" ref="AP25:AP35" si="31">AD25*AK25%</f>
        <v>6.6007362555962565</v>
      </c>
      <c r="AQ25" s="115">
        <f t="shared" ref="AQ25:AQ35" si="32">AD25*AL25%</f>
        <v>0.86851792836792852</v>
      </c>
      <c r="AR25" s="118">
        <f t="shared" ref="AR25:AR35" si="33">AD25*AM25%</f>
        <v>4.3425896418396421</v>
      </c>
      <c r="AS25" s="114">
        <f t="shared" ref="AS25:AS34" si="34">AT25+AU25+AV25+AW25</f>
        <v>26.055537851037858</v>
      </c>
      <c r="AT25" s="115">
        <f t="shared" ref="AT25:AT36" si="35">AE25*AJ25%</f>
        <v>8.3377721123321145</v>
      </c>
      <c r="AU25" s="115">
        <f t="shared" ref="AU25:AU35" si="36">AE25*AK25%</f>
        <v>9.9011043833943848</v>
      </c>
      <c r="AV25" s="115">
        <f t="shared" ref="AV25:AV35" si="37">AE25*AL25%</f>
        <v>1.3027768925518928</v>
      </c>
      <c r="AW25" s="116">
        <f t="shared" ref="AW25:AW35" si="38">AE25*AM25%</f>
        <v>6.5138844627594636</v>
      </c>
      <c r="AX25" s="114">
        <f t="shared" ref="AX25:AX34" si="39">AS25/2</f>
        <v>13.027768925518929</v>
      </c>
      <c r="AY25" s="115">
        <f t="shared" ref="AY25:AY43" si="40">AT25/2</f>
        <v>4.1688860561660572</v>
      </c>
      <c r="AZ25" s="115">
        <f t="shared" ref="AZ25:AZ34" si="41">AU25/2</f>
        <v>4.9505521916971924</v>
      </c>
      <c r="BA25" s="115">
        <f t="shared" ref="BA25:BA34" si="42">AV25/2</f>
        <v>0.65138844627594639</v>
      </c>
      <c r="BB25" s="116">
        <f t="shared" ref="BB25:BB34" si="43">AW25/2</f>
        <v>3.2569422313797318</v>
      </c>
      <c r="BC25" s="119">
        <f t="shared" ref="BC25:BC34" si="44">AS25/4</f>
        <v>6.5138844627594645</v>
      </c>
      <c r="BD25" s="115">
        <f t="shared" ref="BD25:BD34" si="45">AT25/4</f>
        <v>2.0844430280830286</v>
      </c>
      <c r="BE25" s="115">
        <f t="shared" ref="BE25:BE34" si="46">AU25/4</f>
        <v>2.4752760958485962</v>
      </c>
      <c r="BF25" s="115">
        <f t="shared" ref="BF25:BF34" si="47">AV25/4</f>
        <v>0.32569422313797319</v>
      </c>
      <c r="BG25" s="116">
        <f t="shared" ref="BG25:BG34" si="48">AW25/4</f>
        <v>1.6284711156898659</v>
      </c>
      <c r="BH25" s="187"/>
      <c r="BI25" s="187"/>
      <c r="BJ25" s="21"/>
    </row>
    <row r="26" spans="1:62" ht="15" customHeight="1" x14ac:dyDescent="0.25">
      <c r="A26" s="295" t="s">
        <v>124</v>
      </c>
      <c r="B26" s="291">
        <v>1.5</v>
      </c>
      <c r="C26" s="115">
        <f t="shared" si="13"/>
        <v>85529</v>
      </c>
      <c r="D26" s="115">
        <f t="shared" si="0"/>
        <v>128293.5</v>
      </c>
      <c r="E26" s="115">
        <f t="shared" si="14"/>
        <v>20.032441200324413</v>
      </c>
      <c r="F26" s="115">
        <v>26</v>
      </c>
      <c r="G26" s="117">
        <v>19</v>
      </c>
      <c r="H26" s="115">
        <f t="shared" ref="H26:H34" si="49">F26</f>
        <v>26</v>
      </c>
      <c r="I26" s="118">
        <f t="shared" ref="I26:I34" si="50">G26/1.3</f>
        <v>14.615384615384615</v>
      </c>
      <c r="J26" s="114">
        <f t="shared" si="2"/>
        <v>13.555043354187248</v>
      </c>
      <c r="K26" s="115">
        <f t="shared" si="3"/>
        <v>17.333333333333332</v>
      </c>
      <c r="L26" s="115">
        <f t="shared" si="15"/>
        <v>13.333333333333332</v>
      </c>
      <c r="M26" s="115">
        <f t="shared" si="4"/>
        <v>17.333333333333332</v>
      </c>
      <c r="N26" s="116">
        <f t="shared" si="4"/>
        <v>9.7435897435897427</v>
      </c>
      <c r="O26" s="119">
        <f t="shared" si="16"/>
        <v>1825.7151923076924</v>
      </c>
      <c r="P26" s="115">
        <f t="shared" si="5"/>
        <v>1890.641052631579</v>
      </c>
      <c r="Q26" s="115">
        <f t="shared" si="6"/>
        <v>493.43653846153848</v>
      </c>
      <c r="R26" s="115">
        <f t="shared" si="7"/>
        <v>2194.4940789473685</v>
      </c>
      <c r="S26" s="115">
        <f t="shared" si="17"/>
        <v>6404.2868623481781</v>
      </c>
      <c r="T26" s="115">
        <f t="shared" si="8"/>
        <v>2738.5727884615385</v>
      </c>
      <c r="U26" s="115">
        <f t="shared" si="9"/>
        <v>2694.1635000000001</v>
      </c>
      <c r="V26" s="115">
        <f t="shared" si="10"/>
        <v>740.15480769230771</v>
      </c>
      <c r="W26" s="115">
        <f t="shared" si="11"/>
        <v>3291.7411184210528</v>
      </c>
      <c r="X26" s="115">
        <f t="shared" si="18"/>
        <v>9464.6322145748982</v>
      </c>
      <c r="Y26" s="115">
        <f t="shared" si="19"/>
        <v>9464.6322145748982</v>
      </c>
      <c r="Z26" s="117">
        <f t="shared" si="20"/>
        <v>6309.7548097165982</v>
      </c>
      <c r="AA26" s="117"/>
      <c r="AB26" s="117">
        <f t="shared" si="21"/>
        <v>9464.6322145748982</v>
      </c>
      <c r="AC26" s="115">
        <f t="shared" si="22"/>
        <v>4269.5245748987854</v>
      </c>
      <c r="AD26" s="118">
        <f t="shared" si="23"/>
        <v>18.245831516661475</v>
      </c>
      <c r="AE26" s="113">
        <f t="shared" si="12"/>
        <v>27.368747274992213</v>
      </c>
      <c r="AF26" s="119">
        <f t="shared" si="24"/>
        <v>26.964764144088026</v>
      </c>
      <c r="AG26" s="115">
        <f t="shared" si="25"/>
        <v>4.5614578791653688</v>
      </c>
      <c r="AH26" s="115">
        <f t="shared" si="26"/>
        <v>9.1229157583307376</v>
      </c>
      <c r="AI26" s="118">
        <f t="shared" si="27"/>
        <v>27.368747274992213</v>
      </c>
      <c r="AJ26" s="114">
        <v>37</v>
      </c>
      <c r="AK26" s="115">
        <f t="shared" si="28"/>
        <v>28</v>
      </c>
      <c r="AL26" s="115">
        <v>10</v>
      </c>
      <c r="AM26" s="116">
        <v>25</v>
      </c>
      <c r="AN26" s="119">
        <f t="shared" si="29"/>
        <v>18.245831516661475</v>
      </c>
      <c r="AO26" s="115">
        <f t="shared" si="30"/>
        <v>6.7509576611647457</v>
      </c>
      <c r="AP26" s="115">
        <f t="shared" si="31"/>
        <v>5.1088328246652139</v>
      </c>
      <c r="AQ26" s="115">
        <f t="shared" si="32"/>
        <v>1.8245831516661477</v>
      </c>
      <c r="AR26" s="118">
        <f t="shared" si="33"/>
        <v>4.5614578791653688</v>
      </c>
      <c r="AS26" s="114">
        <f t="shared" si="34"/>
        <v>27.368747274992213</v>
      </c>
      <c r="AT26" s="115">
        <f t="shared" si="35"/>
        <v>10.126436491747119</v>
      </c>
      <c r="AU26" s="115">
        <f t="shared" si="36"/>
        <v>7.66324923699782</v>
      </c>
      <c r="AV26" s="115">
        <f t="shared" si="37"/>
        <v>2.7368747274992216</v>
      </c>
      <c r="AW26" s="116">
        <f t="shared" si="38"/>
        <v>6.8421868187480532</v>
      </c>
      <c r="AX26" s="114">
        <f t="shared" si="39"/>
        <v>13.684373637496106</v>
      </c>
      <c r="AY26" s="115">
        <f t="shared" si="40"/>
        <v>5.0632182458735597</v>
      </c>
      <c r="AZ26" s="115">
        <f t="shared" si="41"/>
        <v>3.83162461849891</v>
      </c>
      <c r="BA26" s="115">
        <f t="shared" si="42"/>
        <v>1.3684373637496108</v>
      </c>
      <c r="BB26" s="116">
        <f t="shared" si="43"/>
        <v>3.4210934093740266</v>
      </c>
      <c r="BC26" s="119">
        <f t="shared" si="44"/>
        <v>6.8421868187480532</v>
      </c>
      <c r="BD26" s="115">
        <f t="shared" si="45"/>
        <v>2.5316091229367799</v>
      </c>
      <c r="BE26" s="115">
        <f t="shared" si="46"/>
        <v>1.915812309249455</v>
      </c>
      <c r="BF26" s="115">
        <f t="shared" si="47"/>
        <v>0.68421868187480539</v>
      </c>
      <c r="BG26" s="116">
        <f t="shared" si="48"/>
        <v>1.7105467046870133</v>
      </c>
      <c r="BH26" s="187"/>
      <c r="BI26" s="187"/>
      <c r="BJ26" s="21"/>
    </row>
    <row r="27" spans="1:62" ht="15" customHeight="1" x14ac:dyDescent="0.25">
      <c r="A27" s="295" t="s">
        <v>125</v>
      </c>
      <c r="B27" s="291">
        <v>1.5</v>
      </c>
      <c r="C27" s="115">
        <f t="shared" si="13"/>
        <v>85529</v>
      </c>
      <c r="D27" s="115">
        <f>B27*C27</f>
        <v>128293.5</v>
      </c>
      <c r="E27" s="115">
        <f t="shared" si="14"/>
        <v>23.594180102241449</v>
      </c>
      <c r="F27" s="115">
        <v>30</v>
      </c>
      <c r="G27" s="117">
        <f t="shared" si="1"/>
        <v>23.076923076923077</v>
      </c>
      <c r="H27" s="115">
        <f t="shared" si="49"/>
        <v>30</v>
      </c>
      <c r="I27" s="118">
        <f t="shared" si="50"/>
        <v>17.751479289940828</v>
      </c>
      <c r="J27" s="114">
        <f t="shared" si="2"/>
        <v>15.729453401494295</v>
      </c>
      <c r="K27" s="115">
        <f t="shared" si="3"/>
        <v>20</v>
      </c>
      <c r="L27" s="115">
        <f t="shared" si="15"/>
        <v>15.384615384615383</v>
      </c>
      <c r="M27" s="115">
        <f t="shared" si="4"/>
        <v>20</v>
      </c>
      <c r="N27" s="116">
        <f t="shared" si="4"/>
        <v>11.834319526627219</v>
      </c>
      <c r="O27" s="119">
        <f t="shared" si="16"/>
        <v>940.81899999999996</v>
      </c>
      <c r="P27" s="115">
        <f t="shared" si="5"/>
        <v>1834.5970500000001</v>
      </c>
      <c r="Q27" s="115">
        <f t="shared" si="6"/>
        <v>855.29000000000008</v>
      </c>
      <c r="R27" s="115">
        <f t="shared" si="7"/>
        <v>1806.800125</v>
      </c>
      <c r="S27" s="115">
        <f t="shared" si="17"/>
        <v>5437.5061749999995</v>
      </c>
      <c r="T27" s="115">
        <f t="shared" si="8"/>
        <v>1411.2284999999999</v>
      </c>
      <c r="U27" s="115">
        <f t="shared" si="9"/>
        <v>2751.8955750000005</v>
      </c>
      <c r="V27" s="115">
        <f t="shared" si="10"/>
        <v>1282.9349999999999</v>
      </c>
      <c r="W27" s="115">
        <f t="shared" si="11"/>
        <v>2710.2001875000001</v>
      </c>
      <c r="X27" s="115">
        <f t="shared" si="18"/>
        <v>8156.2592625000016</v>
      </c>
      <c r="Y27" s="115">
        <f t="shared" si="19"/>
        <v>8156.2592625000016</v>
      </c>
      <c r="Z27" s="117">
        <f t="shared" si="20"/>
        <v>5437.5061750000013</v>
      </c>
      <c r="AA27" s="117"/>
      <c r="AB27" s="117">
        <f t="shared" si="21"/>
        <v>8156.2592625000016</v>
      </c>
      <c r="AC27" s="115">
        <f t="shared" si="22"/>
        <v>3625.0041166666665</v>
      </c>
      <c r="AD27" s="118">
        <f t="shared" si="23"/>
        <v>15.491470584045583</v>
      </c>
      <c r="AE27" s="113">
        <f t="shared" si="12"/>
        <v>23.237205876068373</v>
      </c>
      <c r="AF27" s="119">
        <f t="shared" si="24"/>
        <v>23.237205876068384</v>
      </c>
      <c r="AG27" s="115">
        <f t="shared" si="25"/>
        <v>3.8728676460113958</v>
      </c>
      <c r="AH27" s="115">
        <f t="shared" si="26"/>
        <v>7.7457352920227915</v>
      </c>
      <c r="AI27" s="118">
        <f t="shared" si="27"/>
        <v>23.237205876068373</v>
      </c>
      <c r="AJ27" s="114">
        <v>22</v>
      </c>
      <c r="AK27" s="115">
        <f t="shared" si="28"/>
        <v>33</v>
      </c>
      <c r="AL27" s="115">
        <v>20</v>
      </c>
      <c r="AM27" s="116">
        <v>25</v>
      </c>
      <c r="AN27" s="119">
        <f t="shared" si="29"/>
        <v>15.491470584045583</v>
      </c>
      <c r="AO27" s="115">
        <f t="shared" si="30"/>
        <v>3.4081235284900284</v>
      </c>
      <c r="AP27" s="115">
        <f t="shared" si="31"/>
        <v>5.1121852927350426</v>
      </c>
      <c r="AQ27" s="115">
        <f t="shared" si="32"/>
        <v>3.0982941168091167</v>
      </c>
      <c r="AR27" s="118">
        <f t="shared" si="33"/>
        <v>3.8728676460113958</v>
      </c>
      <c r="AS27" s="114">
        <f t="shared" si="34"/>
        <v>23.237205876068373</v>
      </c>
      <c r="AT27" s="115">
        <f t="shared" si="35"/>
        <v>5.1121852927350417</v>
      </c>
      <c r="AU27" s="115">
        <f t="shared" si="36"/>
        <v>7.6682779391025635</v>
      </c>
      <c r="AV27" s="115">
        <f t="shared" si="37"/>
        <v>4.6474411752136744</v>
      </c>
      <c r="AW27" s="116">
        <f t="shared" si="38"/>
        <v>5.8093014690170932</v>
      </c>
      <c r="AX27" s="114">
        <f t="shared" si="39"/>
        <v>11.618602938034186</v>
      </c>
      <c r="AY27" s="115">
        <f t="shared" si="40"/>
        <v>2.5560926463675209</v>
      </c>
      <c r="AZ27" s="115">
        <f t="shared" si="41"/>
        <v>3.8341389695512818</v>
      </c>
      <c r="BA27" s="115">
        <f t="shared" si="42"/>
        <v>2.3237205876068372</v>
      </c>
      <c r="BB27" s="116">
        <f t="shared" si="43"/>
        <v>2.9046507345085466</v>
      </c>
      <c r="BC27" s="119">
        <f t="shared" si="44"/>
        <v>5.8093014690170932</v>
      </c>
      <c r="BD27" s="115">
        <f t="shared" si="45"/>
        <v>1.2780463231837604</v>
      </c>
      <c r="BE27" s="115">
        <f t="shared" si="46"/>
        <v>1.9170694847756409</v>
      </c>
      <c r="BF27" s="115">
        <f t="shared" si="47"/>
        <v>1.1618602938034186</v>
      </c>
      <c r="BG27" s="116">
        <f t="shared" si="48"/>
        <v>1.4523253672542733</v>
      </c>
      <c r="BH27" s="187"/>
      <c r="BI27" s="187"/>
      <c r="BJ27" s="21"/>
    </row>
    <row r="28" spans="1:62" ht="15" customHeight="1" x14ac:dyDescent="0.25">
      <c r="A28" s="295" t="s">
        <v>126</v>
      </c>
      <c r="B28" s="291">
        <v>1.5</v>
      </c>
      <c r="C28" s="115">
        <f t="shared" si="13"/>
        <v>85529</v>
      </c>
      <c r="D28" s="115">
        <f t="shared" si="0"/>
        <v>128293.5</v>
      </c>
      <c r="E28" s="115">
        <f t="shared" si="14"/>
        <v>22.94455066921606</v>
      </c>
      <c r="F28" s="115">
        <v>30</v>
      </c>
      <c r="G28" s="117">
        <f t="shared" si="1"/>
        <v>23.076923076923077</v>
      </c>
      <c r="H28" s="115">
        <f t="shared" si="49"/>
        <v>30</v>
      </c>
      <c r="I28" s="118">
        <f t="shared" si="50"/>
        <v>17.751479289940828</v>
      </c>
      <c r="J28" s="114">
        <f t="shared" si="2"/>
        <v>15.296367112810705</v>
      </c>
      <c r="K28" s="115">
        <f t="shared" si="3"/>
        <v>20</v>
      </c>
      <c r="L28" s="115">
        <f t="shared" si="15"/>
        <v>15.384615384615383</v>
      </c>
      <c r="M28" s="115">
        <f t="shared" si="4"/>
        <v>20</v>
      </c>
      <c r="N28" s="116">
        <f t="shared" si="4"/>
        <v>11.834319526627219</v>
      </c>
      <c r="O28" s="119">
        <f t="shared" si="16"/>
        <v>1069.1125</v>
      </c>
      <c r="P28" s="115">
        <f t="shared" si="5"/>
        <v>2501.72325</v>
      </c>
      <c r="Q28" s="115">
        <f t="shared" si="6"/>
        <v>213.82250000000002</v>
      </c>
      <c r="R28" s="115">
        <f t="shared" si="7"/>
        <v>1806.800125</v>
      </c>
      <c r="S28" s="115">
        <f t="shared" si="17"/>
        <v>5591.4583750000002</v>
      </c>
      <c r="T28" s="115">
        <f t="shared" si="8"/>
        <v>1603.66875</v>
      </c>
      <c r="U28" s="115">
        <f t="shared" si="9"/>
        <v>3752.584875</v>
      </c>
      <c r="V28" s="115">
        <f t="shared" si="10"/>
        <v>320.73374999999999</v>
      </c>
      <c r="W28" s="115">
        <f t="shared" si="11"/>
        <v>2710.2001875000001</v>
      </c>
      <c r="X28" s="115">
        <f t="shared" si="18"/>
        <v>8387.1875625000011</v>
      </c>
      <c r="Y28" s="115">
        <f t="shared" si="19"/>
        <v>8387.1875625000011</v>
      </c>
      <c r="Z28" s="117">
        <f t="shared" si="20"/>
        <v>5591.4583750000011</v>
      </c>
      <c r="AA28" s="117"/>
      <c r="AB28" s="117">
        <f t="shared" si="21"/>
        <v>8387.1875625000011</v>
      </c>
      <c r="AC28" s="115">
        <f t="shared" si="22"/>
        <v>3727.6389166666668</v>
      </c>
      <c r="AD28" s="118">
        <f t="shared" si="23"/>
        <v>15.93008084045584</v>
      </c>
      <c r="AE28" s="113">
        <f t="shared" si="12"/>
        <v>23.895121260683759</v>
      </c>
      <c r="AF28" s="119">
        <f t="shared" si="24"/>
        <v>23.895121260683766</v>
      </c>
      <c r="AG28" s="115">
        <f t="shared" si="25"/>
        <v>3.9825202101139601</v>
      </c>
      <c r="AH28" s="115">
        <f t="shared" si="26"/>
        <v>7.9650404202279201</v>
      </c>
      <c r="AI28" s="118">
        <f t="shared" si="27"/>
        <v>23.895121260683759</v>
      </c>
      <c r="AJ28" s="114">
        <v>25</v>
      </c>
      <c r="AK28" s="115">
        <f t="shared" si="28"/>
        <v>45</v>
      </c>
      <c r="AL28" s="115">
        <v>5</v>
      </c>
      <c r="AM28" s="116">
        <v>25</v>
      </c>
      <c r="AN28" s="119">
        <f t="shared" si="29"/>
        <v>15.93008084045584</v>
      </c>
      <c r="AO28" s="115">
        <f t="shared" si="30"/>
        <v>3.9825202101139601</v>
      </c>
      <c r="AP28" s="115">
        <f t="shared" si="31"/>
        <v>7.1685363782051281</v>
      </c>
      <c r="AQ28" s="115">
        <f t="shared" si="32"/>
        <v>0.79650404202279201</v>
      </c>
      <c r="AR28" s="118">
        <f t="shared" si="33"/>
        <v>3.9825202101139601</v>
      </c>
      <c r="AS28" s="114">
        <f t="shared" si="34"/>
        <v>23.895121260683759</v>
      </c>
      <c r="AT28" s="115">
        <f t="shared" si="35"/>
        <v>5.9737803151709397</v>
      </c>
      <c r="AU28" s="115">
        <f t="shared" si="36"/>
        <v>10.752804567307692</v>
      </c>
      <c r="AV28" s="115">
        <f t="shared" si="37"/>
        <v>1.194756063034188</v>
      </c>
      <c r="AW28" s="116">
        <f t="shared" si="38"/>
        <v>5.9737803151709397</v>
      </c>
      <c r="AX28" s="114">
        <f t="shared" si="39"/>
        <v>11.947560630341879</v>
      </c>
      <c r="AY28" s="115">
        <f t="shared" si="40"/>
        <v>2.9868901575854698</v>
      </c>
      <c r="AZ28" s="115">
        <f t="shared" si="41"/>
        <v>5.3764022836538459</v>
      </c>
      <c r="BA28" s="115">
        <f t="shared" si="42"/>
        <v>0.59737803151709401</v>
      </c>
      <c r="BB28" s="116">
        <f t="shared" si="43"/>
        <v>2.9868901575854698</v>
      </c>
      <c r="BC28" s="119">
        <f t="shared" si="44"/>
        <v>5.9737803151709397</v>
      </c>
      <c r="BD28" s="115">
        <f t="shared" si="45"/>
        <v>1.4934450787927349</v>
      </c>
      <c r="BE28" s="115">
        <f t="shared" si="46"/>
        <v>2.6882011418269229</v>
      </c>
      <c r="BF28" s="115">
        <f t="shared" si="47"/>
        <v>0.29868901575854701</v>
      </c>
      <c r="BG28" s="116">
        <f t="shared" si="48"/>
        <v>1.4934450787927349</v>
      </c>
      <c r="BH28" s="187"/>
      <c r="BI28" s="187"/>
      <c r="BJ28" s="21"/>
    </row>
    <row r="29" spans="1:62" s="146" customFormat="1" ht="15" customHeight="1" x14ac:dyDescent="0.25">
      <c r="A29" s="296" t="s">
        <v>127</v>
      </c>
      <c r="B29" s="292">
        <v>3.75</v>
      </c>
      <c r="C29" s="175">
        <f t="shared" si="13"/>
        <v>85529</v>
      </c>
      <c r="D29" s="175">
        <f t="shared" si="0"/>
        <v>320733.75</v>
      </c>
      <c r="E29" s="175">
        <f t="shared" si="14"/>
        <v>19.6078431372549</v>
      </c>
      <c r="F29" s="175">
        <v>30</v>
      </c>
      <c r="G29" s="176">
        <v>16</v>
      </c>
      <c r="H29" s="175">
        <v>30</v>
      </c>
      <c r="I29" s="178">
        <v>15</v>
      </c>
      <c r="J29" s="174">
        <f>D29/X29</f>
        <v>14.858841010401191</v>
      </c>
      <c r="K29" s="175">
        <f t="shared" si="3"/>
        <v>20</v>
      </c>
      <c r="L29" s="175">
        <f t="shared" si="15"/>
        <v>15.384615384615383</v>
      </c>
      <c r="M29" s="175">
        <f t="shared" si="4"/>
        <v>20</v>
      </c>
      <c r="N29" s="177">
        <f t="shared" si="4"/>
        <v>10</v>
      </c>
      <c r="O29" s="179">
        <f t="shared" si="16"/>
        <v>3741.8937500000002</v>
      </c>
      <c r="P29" s="175">
        <f t="shared" si="5"/>
        <v>6414.6750000000002</v>
      </c>
      <c r="Q29" s="175">
        <f t="shared" si="6"/>
        <v>855.29000000000008</v>
      </c>
      <c r="R29" s="175">
        <f t="shared" si="7"/>
        <v>5345.5625</v>
      </c>
      <c r="S29" s="175">
        <f t="shared" si="17"/>
        <v>16357.421250000001</v>
      </c>
      <c r="T29" s="175">
        <f t="shared" si="8"/>
        <v>5612.8406249999998</v>
      </c>
      <c r="U29" s="175">
        <f t="shared" si="9"/>
        <v>6671.2620000000006</v>
      </c>
      <c r="V29" s="175">
        <f t="shared" si="10"/>
        <v>1282.9349999999999</v>
      </c>
      <c r="W29" s="175">
        <f t="shared" si="11"/>
        <v>8018.34375</v>
      </c>
      <c r="X29" s="175">
        <f t="shared" si="18"/>
        <v>21585.381374999997</v>
      </c>
      <c r="Y29" s="115">
        <f t="shared" si="19"/>
        <v>21585.381374999997</v>
      </c>
      <c r="Z29" s="117">
        <f t="shared" si="20"/>
        <v>5756.1016999999993</v>
      </c>
      <c r="AA29" s="176"/>
      <c r="AB29" s="176">
        <f t="shared" si="21"/>
        <v>21585.381374999997</v>
      </c>
      <c r="AC29" s="175">
        <f t="shared" si="22"/>
        <v>4361.9790000000003</v>
      </c>
      <c r="AD29" s="178">
        <f>AC29/$BO$9</f>
        <v>18.640935897435899</v>
      </c>
      <c r="AE29" s="173">
        <f t="shared" si="12"/>
        <v>27.96140384615385</v>
      </c>
      <c r="AF29" s="179">
        <f t="shared" si="24"/>
        <v>24.598725213675209</v>
      </c>
      <c r="AG29" s="175">
        <f t="shared" si="25"/>
        <v>4.6602339743589747</v>
      </c>
      <c r="AH29" s="175">
        <f t="shared" si="26"/>
        <v>9.3204679487179494</v>
      </c>
      <c r="AI29" s="178">
        <f t="shared" si="27"/>
        <v>69.903509615384621</v>
      </c>
      <c r="AJ29" s="174">
        <v>35</v>
      </c>
      <c r="AK29" s="175">
        <f t="shared" si="28"/>
        <v>32</v>
      </c>
      <c r="AL29" s="175">
        <v>8</v>
      </c>
      <c r="AM29" s="177">
        <v>25</v>
      </c>
      <c r="AN29" s="179">
        <f t="shared" si="29"/>
        <v>18.640935897435899</v>
      </c>
      <c r="AO29" s="175">
        <f t="shared" si="30"/>
        <v>6.5243275641025642</v>
      </c>
      <c r="AP29" s="175">
        <f t="shared" si="31"/>
        <v>5.9650994871794873</v>
      </c>
      <c r="AQ29" s="175">
        <f t="shared" si="32"/>
        <v>1.4912748717948718</v>
      </c>
      <c r="AR29" s="178">
        <f t="shared" si="33"/>
        <v>4.6602339743589747</v>
      </c>
      <c r="AS29" s="174">
        <f>AT29+AU29+AV29+AW29</f>
        <v>27.96140384615385</v>
      </c>
      <c r="AT29" s="175">
        <f t="shared" si="35"/>
        <v>9.7864913461538467</v>
      </c>
      <c r="AU29" s="175">
        <f t="shared" si="36"/>
        <v>8.9476492307692315</v>
      </c>
      <c r="AV29" s="175">
        <f t="shared" si="37"/>
        <v>2.2369123076923079</v>
      </c>
      <c r="AW29" s="177">
        <f t="shared" si="38"/>
        <v>6.9903509615384625</v>
      </c>
      <c r="AX29" s="114">
        <f t="shared" si="39"/>
        <v>13.980701923076925</v>
      </c>
      <c r="AY29" s="115">
        <f t="shared" si="40"/>
        <v>4.8932456730769234</v>
      </c>
      <c r="AZ29" s="115">
        <f t="shared" si="41"/>
        <v>4.4738246153846157</v>
      </c>
      <c r="BA29" s="115">
        <f t="shared" si="42"/>
        <v>1.1184561538461539</v>
      </c>
      <c r="BB29" s="116">
        <f t="shared" si="43"/>
        <v>3.4951754807692312</v>
      </c>
      <c r="BC29" s="119">
        <f t="shared" si="44"/>
        <v>6.9903509615384625</v>
      </c>
      <c r="BD29" s="115">
        <f t="shared" si="45"/>
        <v>2.4466228365384617</v>
      </c>
      <c r="BE29" s="115">
        <f t="shared" si="46"/>
        <v>2.2369123076923079</v>
      </c>
      <c r="BF29" s="115">
        <f t="shared" si="47"/>
        <v>0.55922807692307697</v>
      </c>
      <c r="BG29" s="116">
        <f t="shared" si="48"/>
        <v>1.7475877403846156</v>
      </c>
      <c r="BH29" s="287"/>
      <c r="BI29" s="287"/>
      <c r="BJ29" s="145"/>
    </row>
    <row r="30" spans="1:62" s="146" customFormat="1" ht="15" customHeight="1" x14ac:dyDescent="0.25">
      <c r="A30" s="296" t="s">
        <v>128</v>
      </c>
      <c r="B30" s="292">
        <v>1</v>
      </c>
      <c r="C30" s="175">
        <f t="shared" si="13"/>
        <v>85529</v>
      </c>
      <c r="D30" s="175">
        <f t="shared" si="0"/>
        <v>85529</v>
      </c>
      <c r="E30" s="175">
        <f t="shared" si="14"/>
        <v>21.234762092017302</v>
      </c>
      <c r="F30" s="175">
        <v>27</v>
      </c>
      <c r="G30" s="176">
        <f t="shared" si="1"/>
        <v>20.76923076923077</v>
      </c>
      <c r="H30" s="175">
        <f t="shared" si="49"/>
        <v>27</v>
      </c>
      <c r="I30" s="178">
        <f t="shared" si="50"/>
        <v>15.976331360946746</v>
      </c>
      <c r="J30" s="174">
        <f t="shared" si="2"/>
        <v>14.156508061344869</v>
      </c>
      <c r="K30" s="175">
        <f t="shared" si="3"/>
        <v>18</v>
      </c>
      <c r="L30" s="175">
        <f t="shared" si="15"/>
        <v>13.846153846153845</v>
      </c>
      <c r="M30" s="175">
        <f t="shared" si="4"/>
        <v>18</v>
      </c>
      <c r="N30" s="177">
        <f t="shared" si="4"/>
        <v>10.650887573964498</v>
      </c>
      <c r="O30" s="179">
        <f t="shared" si="16"/>
        <v>1013.6770370370369</v>
      </c>
      <c r="P30" s="175">
        <f t="shared" si="5"/>
        <v>1358.9607777777778</v>
      </c>
      <c r="Q30" s="175">
        <f t="shared" si="6"/>
        <v>316.77407407407406</v>
      </c>
      <c r="R30" s="175">
        <f t="shared" si="7"/>
        <v>1338.3704629629628</v>
      </c>
      <c r="S30" s="175">
        <f t="shared" si="17"/>
        <v>4027.7823518518517</v>
      </c>
      <c r="T30" s="175">
        <f t="shared" si="8"/>
        <v>1520.5155555555555</v>
      </c>
      <c r="U30" s="175">
        <f t="shared" si="9"/>
        <v>2038.4411666666667</v>
      </c>
      <c r="V30" s="175">
        <f t="shared" si="10"/>
        <v>475.1611111111111</v>
      </c>
      <c r="W30" s="175">
        <f t="shared" si="11"/>
        <v>2007.5556944444443</v>
      </c>
      <c r="X30" s="175">
        <f t="shared" si="18"/>
        <v>6041.6735277777771</v>
      </c>
      <c r="Y30" s="115">
        <f t="shared" si="19"/>
        <v>6041.6735277777771</v>
      </c>
      <c r="Z30" s="117">
        <f t="shared" si="20"/>
        <v>6041.6735277777771</v>
      </c>
      <c r="AA30" s="176"/>
      <c r="AB30" s="176">
        <f t="shared" si="21"/>
        <v>6041.6735277777771</v>
      </c>
      <c r="AC30" s="175">
        <f t="shared" si="22"/>
        <v>4027.7823518518521</v>
      </c>
      <c r="AD30" s="178">
        <f t="shared" si="23"/>
        <v>17.212745093383983</v>
      </c>
      <c r="AE30" s="173">
        <f t="shared" si="12"/>
        <v>25.819117640075973</v>
      </c>
      <c r="AF30" s="179">
        <f t="shared" si="24"/>
        <v>25.819117640075969</v>
      </c>
      <c r="AG30" s="175">
        <f t="shared" si="25"/>
        <v>4.3031862733459958</v>
      </c>
      <c r="AH30" s="175">
        <f t="shared" si="26"/>
        <v>8.6063725466919916</v>
      </c>
      <c r="AI30" s="178">
        <f t="shared" si="27"/>
        <v>17.212745093383983</v>
      </c>
      <c r="AJ30" s="174">
        <v>32</v>
      </c>
      <c r="AK30" s="175">
        <f t="shared" si="28"/>
        <v>33</v>
      </c>
      <c r="AL30" s="175">
        <v>10</v>
      </c>
      <c r="AM30" s="177">
        <v>25</v>
      </c>
      <c r="AN30" s="179">
        <f t="shared" si="29"/>
        <v>17.212745093383983</v>
      </c>
      <c r="AO30" s="175">
        <f t="shared" si="30"/>
        <v>5.5080784298828744</v>
      </c>
      <c r="AP30" s="175">
        <f t="shared" si="31"/>
        <v>5.6802058808167146</v>
      </c>
      <c r="AQ30" s="175">
        <f t="shared" si="32"/>
        <v>1.7212745093383983</v>
      </c>
      <c r="AR30" s="178">
        <f t="shared" si="33"/>
        <v>4.3031862733459958</v>
      </c>
      <c r="AS30" s="174">
        <f t="shared" si="34"/>
        <v>25.819117640075973</v>
      </c>
      <c r="AT30" s="175">
        <f t="shared" si="35"/>
        <v>8.2621176448243112</v>
      </c>
      <c r="AU30" s="175">
        <f t="shared" si="36"/>
        <v>8.5203088212250719</v>
      </c>
      <c r="AV30" s="175">
        <f t="shared" si="37"/>
        <v>2.5819117640075975</v>
      </c>
      <c r="AW30" s="177">
        <f t="shared" si="38"/>
        <v>6.4547794100189932</v>
      </c>
      <c r="AX30" s="114">
        <f t="shared" si="39"/>
        <v>12.909558820037986</v>
      </c>
      <c r="AY30" s="115">
        <f t="shared" si="40"/>
        <v>4.1310588224121556</v>
      </c>
      <c r="AZ30" s="115">
        <f t="shared" si="41"/>
        <v>4.260154410612536</v>
      </c>
      <c r="BA30" s="115">
        <f t="shared" si="42"/>
        <v>1.2909558820037987</v>
      </c>
      <c r="BB30" s="116">
        <f t="shared" si="43"/>
        <v>3.2273897050094966</v>
      </c>
      <c r="BC30" s="119">
        <f t="shared" si="44"/>
        <v>6.4547794100189932</v>
      </c>
      <c r="BD30" s="115">
        <f t="shared" si="45"/>
        <v>2.0655294112060778</v>
      </c>
      <c r="BE30" s="115">
        <f t="shared" si="46"/>
        <v>2.130077205306268</v>
      </c>
      <c r="BF30" s="115">
        <f t="shared" si="47"/>
        <v>0.64547794100189937</v>
      </c>
      <c r="BG30" s="116">
        <f t="shared" si="48"/>
        <v>1.6136948525047483</v>
      </c>
      <c r="BH30" s="287"/>
      <c r="BI30" s="287"/>
      <c r="BJ30" s="145"/>
    </row>
    <row r="31" spans="1:62" s="146" customFormat="1" ht="15" customHeight="1" x14ac:dyDescent="0.25">
      <c r="A31" s="296" t="s">
        <v>132</v>
      </c>
      <c r="B31" s="292">
        <v>0.5</v>
      </c>
      <c r="C31" s="175">
        <f t="shared" si="13"/>
        <v>85529</v>
      </c>
      <c r="D31" s="175">
        <f t="shared" si="0"/>
        <v>42764.5</v>
      </c>
      <c r="E31" s="175">
        <v>20</v>
      </c>
      <c r="F31" s="175">
        <v>20</v>
      </c>
      <c r="G31" s="176">
        <v>14</v>
      </c>
      <c r="H31" s="175">
        <f t="shared" si="49"/>
        <v>20</v>
      </c>
      <c r="I31" s="178">
        <f t="shared" si="50"/>
        <v>10.769230769230768</v>
      </c>
      <c r="J31" s="174">
        <f>K31</f>
        <v>20</v>
      </c>
      <c r="K31" s="175">
        <v>20</v>
      </c>
      <c r="L31" s="175">
        <v>0</v>
      </c>
      <c r="M31" s="175">
        <v>0</v>
      </c>
      <c r="N31" s="177">
        <v>0</v>
      </c>
      <c r="O31" s="179">
        <f t="shared" si="16"/>
        <v>2138.2249999999999</v>
      </c>
      <c r="P31" s="175">
        <f t="shared" si="5"/>
        <v>0</v>
      </c>
      <c r="Q31" s="175">
        <f t="shared" si="6"/>
        <v>0</v>
      </c>
      <c r="R31" s="175">
        <f>(D31*AM31/100)/I31</f>
        <v>0</v>
      </c>
      <c r="S31" s="175">
        <f t="shared" si="17"/>
        <v>2138.2249999999999</v>
      </c>
      <c r="T31" s="175">
        <f t="shared" si="8"/>
        <v>2138.2249999999999</v>
      </c>
      <c r="U31" s="175">
        <v>0</v>
      </c>
      <c r="V31" s="175">
        <v>0</v>
      </c>
      <c r="W31" s="175">
        <v>0</v>
      </c>
      <c r="X31" s="175">
        <f t="shared" si="18"/>
        <v>2138.2249999999999</v>
      </c>
      <c r="Y31" s="115">
        <f t="shared" si="19"/>
        <v>2138.2249999999999</v>
      </c>
      <c r="Z31" s="117">
        <f t="shared" si="20"/>
        <v>4276.45</v>
      </c>
      <c r="AA31" s="176"/>
      <c r="AB31" s="176">
        <f t="shared" si="21"/>
        <v>2138.2249999999999</v>
      </c>
      <c r="AC31" s="175">
        <f t="shared" si="22"/>
        <v>4276.45</v>
      </c>
      <c r="AD31" s="178">
        <f>AC31/$BO$9</f>
        <v>18.27542735042735</v>
      </c>
      <c r="AE31" s="173">
        <f>AD31</f>
        <v>18.27542735042735</v>
      </c>
      <c r="AF31" s="179">
        <f t="shared" si="24"/>
        <v>18.27542735042735</v>
      </c>
      <c r="AG31" s="175">
        <f t="shared" si="25"/>
        <v>4.5688568376068375</v>
      </c>
      <c r="AH31" s="175">
        <f t="shared" si="26"/>
        <v>9.1377136752136749</v>
      </c>
      <c r="AI31" s="178">
        <f t="shared" si="27"/>
        <v>9.1377136752136749</v>
      </c>
      <c r="AJ31" s="174">
        <v>100</v>
      </c>
      <c r="AK31" s="175">
        <v>0</v>
      </c>
      <c r="AL31" s="175">
        <v>0</v>
      </c>
      <c r="AM31" s="177"/>
      <c r="AN31" s="179">
        <f t="shared" si="29"/>
        <v>18.27542735042735</v>
      </c>
      <c r="AO31" s="175">
        <f t="shared" si="30"/>
        <v>18.27542735042735</v>
      </c>
      <c r="AP31" s="175">
        <f t="shared" si="31"/>
        <v>0</v>
      </c>
      <c r="AQ31" s="175">
        <f t="shared" si="32"/>
        <v>0</v>
      </c>
      <c r="AR31" s="178">
        <f t="shared" si="33"/>
        <v>0</v>
      </c>
      <c r="AS31" s="174">
        <f t="shared" si="34"/>
        <v>18.27542735042735</v>
      </c>
      <c r="AT31" s="175">
        <f t="shared" si="35"/>
        <v>18.27542735042735</v>
      </c>
      <c r="AU31" s="175">
        <f t="shared" si="36"/>
        <v>0</v>
      </c>
      <c r="AV31" s="175">
        <f t="shared" si="37"/>
        <v>0</v>
      </c>
      <c r="AW31" s="177">
        <f t="shared" si="38"/>
        <v>0</v>
      </c>
      <c r="AX31" s="114">
        <f t="shared" si="39"/>
        <v>9.1377136752136749</v>
      </c>
      <c r="AY31" s="115">
        <f t="shared" si="40"/>
        <v>9.1377136752136749</v>
      </c>
      <c r="AZ31" s="115">
        <f t="shared" si="41"/>
        <v>0</v>
      </c>
      <c r="BA31" s="115">
        <f t="shared" si="42"/>
        <v>0</v>
      </c>
      <c r="BB31" s="116">
        <f t="shared" si="43"/>
        <v>0</v>
      </c>
      <c r="BC31" s="119">
        <f t="shared" si="44"/>
        <v>4.5688568376068375</v>
      </c>
      <c r="BD31" s="115">
        <f t="shared" si="45"/>
        <v>4.5688568376068375</v>
      </c>
      <c r="BE31" s="115">
        <f t="shared" si="46"/>
        <v>0</v>
      </c>
      <c r="BF31" s="115">
        <f t="shared" si="47"/>
        <v>0</v>
      </c>
      <c r="BG31" s="116">
        <f t="shared" si="48"/>
        <v>0</v>
      </c>
      <c r="BH31" s="287"/>
      <c r="BI31" s="287"/>
      <c r="BJ31" s="145"/>
    </row>
    <row r="32" spans="1:62" s="146" customFormat="1" ht="15" customHeight="1" x14ac:dyDescent="0.25">
      <c r="A32" s="296" t="s">
        <v>133</v>
      </c>
      <c r="B32" s="292">
        <v>1</v>
      </c>
      <c r="C32" s="175">
        <f t="shared" si="13"/>
        <v>85529</v>
      </c>
      <c r="D32" s="175">
        <f t="shared" si="0"/>
        <v>85529</v>
      </c>
      <c r="E32" s="175">
        <v>10</v>
      </c>
      <c r="F32" s="175"/>
      <c r="G32" s="176"/>
      <c r="H32" s="175"/>
      <c r="I32" s="178">
        <v>10</v>
      </c>
      <c r="J32" s="174">
        <v>10</v>
      </c>
      <c r="K32" s="175">
        <v>0</v>
      </c>
      <c r="L32" s="175">
        <v>0</v>
      </c>
      <c r="M32" s="175">
        <v>0</v>
      </c>
      <c r="N32" s="177">
        <v>10</v>
      </c>
      <c r="O32" s="179">
        <v>0</v>
      </c>
      <c r="P32" s="175">
        <v>0</v>
      </c>
      <c r="Q32" s="175">
        <v>0</v>
      </c>
      <c r="R32" s="175">
        <f>(D32*AM32/100)/I32</f>
        <v>8552.9</v>
      </c>
      <c r="S32" s="175">
        <f t="shared" si="17"/>
        <v>8552.9</v>
      </c>
      <c r="T32" s="175">
        <v>0</v>
      </c>
      <c r="U32" s="175">
        <v>0</v>
      </c>
      <c r="V32" s="175">
        <v>0</v>
      </c>
      <c r="W32" s="175">
        <f t="shared" si="11"/>
        <v>8552.9</v>
      </c>
      <c r="X32" s="175">
        <f t="shared" si="18"/>
        <v>8552.9</v>
      </c>
      <c r="Y32" s="115">
        <f t="shared" si="19"/>
        <v>8552.9</v>
      </c>
      <c r="Z32" s="117">
        <f t="shared" si="20"/>
        <v>8552.9</v>
      </c>
      <c r="AA32" s="176"/>
      <c r="AB32" s="176">
        <f t="shared" si="21"/>
        <v>8552.9</v>
      </c>
      <c r="AC32" s="175">
        <f t="shared" si="22"/>
        <v>8552.9</v>
      </c>
      <c r="AD32" s="178">
        <f>AC32/$BO$9</f>
        <v>36.5508547008547</v>
      </c>
      <c r="AE32" s="173">
        <f>AD32</f>
        <v>36.5508547008547</v>
      </c>
      <c r="AF32" s="179"/>
      <c r="AG32" s="175"/>
      <c r="AH32" s="175"/>
      <c r="AI32" s="178"/>
      <c r="AJ32" s="174"/>
      <c r="AK32" s="175"/>
      <c r="AL32" s="175"/>
      <c r="AM32" s="177">
        <v>100</v>
      </c>
      <c r="AN32" s="179"/>
      <c r="AO32" s="175"/>
      <c r="AP32" s="175"/>
      <c r="AQ32" s="175"/>
      <c r="AR32" s="178"/>
      <c r="AS32" s="174"/>
      <c r="AT32" s="175"/>
      <c r="AU32" s="175"/>
      <c r="AV32" s="175"/>
      <c r="AW32" s="177"/>
      <c r="AX32" s="114"/>
      <c r="AY32" s="115"/>
      <c r="AZ32" s="115"/>
      <c r="BA32" s="115"/>
      <c r="BB32" s="116"/>
      <c r="BC32" s="119"/>
      <c r="BD32" s="115"/>
      <c r="BE32" s="115"/>
      <c r="BF32" s="115"/>
      <c r="BG32" s="116"/>
      <c r="BH32" s="287"/>
      <c r="BI32" s="287"/>
      <c r="BJ32" s="145"/>
    </row>
    <row r="33" spans="1:62" s="146" customFormat="1" ht="15" customHeight="1" x14ac:dyDescent="0.25">
      <c r="A33" s="296" t="s">
        <v>129</v>
      </c>
      <c r="B33" s="292">
        <v>0.5</v>
      </c>
      <c r="C33" s="175">
        <f>ROUND(C31,0)</f>
        <v>85529</v>
      </c>
      <c r="D33" s="175">
        <f t="shared" si="0"/>
        <v>42764.5</v>
      </c>
      <c r="E33" s="175">
        <f t="shared" si="14"/>
        <v>16.153846153846153</v>
      </c>
      <c r="F33" s="175">
        <v>29</v>
      </c>
      <c r="G33" s="176">
        <v>21</v>
      </c>
      <c r="H33" s="175">
        <f t="shared" si="49"/>
        <v>29</v>
      </c>
      <c r="I33" s="178">
        <f t="shared" si="50"/>
        <v>16.153846153846153</v>
      </c>
      <c r="J33" s="174">
        <v>15</v>
      </c>
      <c r="K33" s="175">
        <v>0</v>
      </c>
      <c r="L33" s="175">
        <v>0</v>
      </c>
      <c r="M33" s="175">
        <v>0</v>
      </c>
      <c r="N33" s="177">
        <v>15</v>
      </c>
      <c r="O33" s="179">
        <f t="shared" si="16"/>
        <v>0</v>
      </c>
      <c r="P33" s="175">
        <f t="shared" si="5"/>
        <v>0</v>
      </c>
      <c r="Q33" s="175">
        <f t="shared" si="6"/>
        <v>0</v>
      </c>
      <c r="R33" s="175">
        <f t="shared" si="7"/>
        <v>2647.3261904761907</v>
      </c>
      <c r="S33" s="175">
        <f t="shared" si="17"/>
        <v>2647.3261904761907</v>
      </c>
      <c r="T33" s="175">
        <v>0</v>
      </c>
      <c r="U33" s="175">
        <v>0</v>
      </c>
      <c r="V33" s="175">
        <v>0</v>
      </c>
      <c r="W33" s="175">
        <f t="shared" si="11"/>
        <v>2850.9666666666667</v>
      </c>
      <c r="X33" s="175">
        <f t="shared" si="18"/>
        <v>2850.9666666666667</v>
      </c>
      <c r="Y33" s="115">
        <f t="shared" si="19"/>
        <v>2850.9666666666667</v>
      </c>
      <c r="Z33" s="117">
        <f t="shared" si="20"/>
        <v>5701.9333333333334</v>
      </c>
      <c r="AA33" s="176"/>
      <c r="AB33" s="176">
        <f t="shared" si="21"/>
        <v>2850.9666666666667</v>
      </c>
      <c r="AC33" s="175">
        <f t="shared" si="22"/>
        <v>5294.6523809523815</v>
      </c>
      <c r="AD33" s="178">
        <f t="shared" si="23"/>
        <v>22.62671957671958</v>
      </c>
      <c r="AE33" s="173">
        <f>AD33</f>
        <v>22.62671957671958</v>
      </c>
      <c r="AF33" s="179">
        <f t="shared" si="24"/>
        <v>24.367236467236467</v>
      </c>
      <c r="AG33" s="175">
        <f t="shared" si="25"/>
        <v>5.656679894179895</v>
      </c>
      <c r="AH33" s="175">
        <f t="shared" si="26"/>
        <v>11.31335978835979</v>
      </c>
      <c r="AI33" s="178">
        <f t="shared" si="27"/>
        <v>11.31335978835979</v>
      </c>
      <c r="AJ33" s="174">
        <v>0</v>
      </c>
      <c r="AK33" s="175">
        <v>0</v>
      </c>
      <c r="AL33" s="175">
        <v>0</v>
      </c>
      <c r="AM33" s="177">
        <v>100</v>
      </c>
      <c r="AN33" s="179">
        <f t="shared" si="29"/>
        <v>22.62671957671958</v>
      </c>
      <c r="AO33" s="175">
        <f t="shared" si="30"/>
        <v>0</v>
      </c>
      <c r="AP33" s="175">
        <f t="shared" si="31"/>
        <v>0</v>
      </c>
      <c r="AQ33" s="175">
        <f t="shared" si="32"/>
        <v>0</v>
      </c>
      <c r="AR33" s="178">
        <f t="shared" si="33"/>
        <v>22.62671957671958</v>
      </c>
      <c r="AS33" s="174">
        <f t="shared" si="34"/>
        <v>22.62671957671958</v>
      </c>
      <c r="AT33" s="175">
        <f t="shared" si="35"/>
        <v>0</v>
      </c>
      <c r="AU33" s="175">
        <f t="shared" si="36"/>
        <v>0</v>
      </c>
      <c r="AV33" s="175">
        <f t="shared" si="37"/>
        <v>0</v>
      </c>
      <c r="AW33" s="177">
        <f t="shared" si="38"/>
        <v>22.62671957671958</v>
      </c>
      <c r="AX33" s="114">
        <f t="shared" si="39"/>
        <v>11.31335978835979</v>
      </c>
      <c r="AY33" s="115">
        <f t="shared" si="40"/>
        <v>0</v>
      </c>
      <c r="AZ33" s="115">
        <f t="shared" si="41"/>
        <v>0</v>
      </c>
      <c r="BA33" s="115">
        <f t="shared" si="42"/>
        <v>0</v>
      </c>
      <c r="BB33" s="116">
        <f t="shared" si="43"/>
        <v>11.31335978835979</v>
      </c>
      <c r="BC33" s="119">
        <f t="shared" si="44"/>
        <v>5.656679894179895</v>
      </c>
      <c r="BD33" s="115">
        <f t="shared" si="45"/>
        <v>0</v>
      </c>
      <c r="BE33" s="115">
        <f t="shared" si="46"/>
        <v>0</v>
      </c>
      <c r="BF33" s="115">
        <f t="shared" si="47"/>
        <v>0</v>
      </c>
      <c r="BG33" s="116">
        <f t="shared" si="48"/>
        <v>5.656679894179895</v>
      </c>
      <c r="BH33" s="287"/>
      <c r="BI33" s="287"/>
      <c r="BJ33" s="145"/>
    </row>
    <row r="34" spans="1:62" s="146" customFormat="1" ht="15.75" customHeight="1" thickBot="1" x14ac:dyDescent="0.3">
      <c r="A34" s="297" t="s">
        <v>20</v>
      </c>
      <c r="B34" s="298">
        <v>1.5</v>
      </c>
      <c r="C34" s="299">
        <f t="shared" si="13"/>
        <v>85529</v>
      </c>
      <c r="D34" s="299">
        <f t="shared" si="0"/>
        <v>128293.5</v>
      </c>
      <c r="E34" s="299">
        <f t="shared" si="14"/>
        <v>24.048096192384765</v>
      </c>
      <c r="F34" s="299">
        <v>30</v>
      </c>
      <c r="G34" s="300">
        <f t="shared" si="1"/>
        <v>23.076923076923077</v>
      </c>
      <c r="H34" s="299">
        <f t="shared" si="49"/>
        <v>30</v>
      </c>
      <c r="I34" s="303">
        <f t="shared" si="50"/>
        <v>17.751479289940828</v>
      </c>
      <c r="J34" s="305">
        <f t="shared" si="2"/>
        <v>16.032064128256511</v>
      </c>
      <c r="K34" s="299">
        <f t="shared" si="3"/>
        <v>20</v>
      </c>
      <c r="L34" s="299">
        <f t="shared" si="15"/>
        <v>15.384615384615383</v>
      </c>
      <c r="M34" s="299">
        <f t="shared" si="4"/>
        <v>20</v>
      </c>
      <c r="N34" s="301">
        <f t="shared" si="4"/>
        <v>11.834319526627219</v>
      </c>
      <c r="O34" s="304">
        <f t="shared" si="16"/>
        <v>1710.5800000000002</v>
      </c>
      <c r="P34" s="299">
        <f t="shared" si="5"/>
        <v>1389.8462500000001</v>
      </c>
      <c r="Q34" s="299">
        <f t="shared" si="6"/>
        <v>427.64500000000004</v>
      </c>
      <c r="R34" s="299">
        <f t="shared" si="7"/>
        <v>1806.800125</v>
      </c>
      <c r="S34" s="299">
        <f t="shared" si="17"/>
        <v>5334.8713750000006</v>
      </c>
      <c r="T34" s="299">
        <f t="shared" si="8"/>
        <v>2565.87</v>
      </c>
      <c r="U34" s="299">
        <f t="shared" si="9"/>
        <v>2084.7693750000003</v>
      </c>
      <c r="V34" s="299">
        <f>(D34*AL34/100)/M34</f>
        <v>641.46749999999997</v>
      </c>
      <c r="W34" s="299">
        <f>(D34*AM34/100)/N34</f>
        <v>2710.2001875000001</v>
      </c>
      <c r="X34" s="299">
        <f t="shared" si="18"/>
        <v>8002.3070625</v>
      </c>
      <c r="Y34" s="115">
        <f t="shared" si="19"/>
        <v>8002.3070625000009</v>
      </c>
      <c r="Z34" s="117">
        <f t="shared" si="20"/>
        <v>5334.8713750000006</v>
      </c>
      <c r="AA34" s="299"/>
      <c r="AB34" s="300">
        <f t="shared" si="21"/>
        <v>8002.3070625000009</v>
      </c>
      <c r="AC34" s="299">
        <f t="shared" si="22"/>
        <v>3556.5809166666672</v>
      </c>
      <c r="AD34" s="303">
        <f t="shared" si="23"/>
        <v>15.19906374643875</v>
      </c>
      <c r="AE34" s="306">
        <f>AD34*1.5</f>
        <v>22.798595619658123</v>
      </c>
      <c r="AF34" s="304">
        <f t="shared" si="24"/>
        <v>22.798595619658123</v>
      </c>
      <c r="AG34" s="299">
        <f t="shared" si="25"/>
        <v>3.7997659366096874</v>
      </c>
      <c r="AH34" s="299">
        <f t="shared" si="26"/>
        <v>7.5995318732193748</v>
      </c>
      <c r="AI34" s="303">
        <f t="shared" si="27"/>
        <v>22.798595619658123</v>
      </c>
      <c r="AJ34" s="305">
        <v>40</v>
      </c>
      <c r="AK34" s="299">
        <f t="shared" si="28"/>
        <v>25</v>
      </c>
      <c r="AL34" s="299">
        <v>10</v>
      </c>
      <c r="AM34" s="301">
        <v>25</v>
      </c>
      <c r="AN34" s="304">
        <f t="shared" si="29"/>
        <v>15.19906374643875</v>
      </c>
      <c r="AO34" s="299">
        <f t="shared" si="30"/>
        <v>6.0796254985755001</v>
      </c>
      <c r="AP34" s="299">
        <f t="shared" si="31"/>
        <v>3.7997659366096874</v>
      </c>
      <c r="AQ34" s="299">
        <f t="shared" si="32"/>
        <v>1.519906374643875</v>
      </c>
      <c r="AR34" s="303">
        <f t="shared" si="33"/>
        <v>3.7997659366096874</v>
      </c>
      <c r="AS34" s="305">
        <f t="shared" si="34"/>
        <v>22.798595619658123</v>
      </c>
      <c r="AT34" s="299">
        <f t="shared" si="35"/>
        <v>9.1194382478632487</v>
      </c>
      <c r="AU34" s="299">
        <f t="shared" si="36"/>
        <v>5.6996489049145307</v>
      </c>
      <c r="AV34" s="299">
        <f t="shared" si="37"/>
        <v>2.2798595619658122</v>
      </c>
      <c r="AW34" s="301">
        <f t="shared" si="38"/>
        <v>5.6996489049145307</v>
      </c>
      <c r="AX34" s="163">
        <f t="shared" si="39"/>
        <v>11.399297809829061</v>
      </c>
      <c r="AY34" s="164">
        <f t="shared" si="40"/>
        <v>4.5597191239316244</v>
      </c>
      <c r="AZ34" s="164">
        <f t="shared" si="41"/>
        <v>2.8498244524572653</v>
      </c>
      <c r="BA34" s="164">
        <f t="shared" si="42"/>
        <v>1.1399297809829061</v>
      </c>
      <c r="BB34" s="165">
        <f t="shared" si="43"/>
        <v>2.8498244524572653</v>
      </c>
      <c r="BC34" s="307">
        <f t="shared" si="44"/>
        <v>5.6996489049145307</v>
      </c>
      <c r="BD34" s="164">
        <f t="shared" si="45"/>
        <v>2.2798595619658122</v>
      </c>
      <c r="BE34" s="164">
        <f t="shared" si="46"/>
        <v>1.4249122262286327</v>
      </c>
      <c r="BF34" s="164">
        <f t="shared" si="47"/>
        <v>0.56996489049145305</v>
      </c>
      <c r="BG34" s="165">
        <f t="shared" si="48"/>
        <v>1.4249122262286327</v>
      </c>
      <c r="BH34" s="287"/>
      <c r="BI34" s="287"/>
      <c r="BJ34" s="145"/>
    </row>
    <row r="35" spans="1:62" ht="15" hidden="1" customHeight="1" thickBot="1" x14ac:dyDescent="0.3">
      <c r="A35" s="79" t="s">
        <v>12</v>
      </c>
      <c r="B35" s="225"/>
      <c r="C35" s="219">
        <f t="shared" si="13"/>
        <v>85529</v>
      </c>
      <c r="D35" s="219"/>
      <c r="E35" s="166"/>
      <c r="F35" s="110"/>
      <c r="G35" s="110"/>
      <c r="H35" s="110"/>
      <c r="I35" s="167"/>
      <c r="J35" s="166"/>
      <c r="K35" s="110">
        <v>20</v>
      </c>
      <c r="L35" s="110"/>
      <c r="M35" s="110"/>
      <c r="N35" s="170"/>
      <c r="O35" s="166"/>
      <c r="P35" s="110"/>
      <c r="Q35" s="110"/>
      <c r="R35" s="110"/>
      <c r="S35" s="167"/>
      <c r="T35" s="111"/>
      <c r="U35" s="111"/>
      <c r="V35" s="111"/>
      <c r="W35" s="111"/>
      <c r="X35" s="220"/>
      <c r="Y35" s="166"/>
      <c r="Z35" s="110"/>
      <c r="AA35" s="110"/>
      <c r="AB35" s="110"/>
      <c r="AC35" s="110"/>
      <c r="AD35" s="110"/>
      <c r="AE35" s="170"/>
      <c r="AF35" s="170"/>
      <c r="AG35" s="110"/>
      <c r="AH35" s="110"/>
      <c r="AI35" s="111"/>
      <c r="AJ35" s="111">
        <v>25</v>
      </c>
      <c r="AK35" s="110">
        <f>100-AJ35-AL35-AM35</f>
        <v>25</v>
      </c>
      <c r="AL35" s="110">
        <v>25</v>
      </c>
      <c r="AM35" s="167">
        <v>25</v>
      </c>
      <c r="AN35" s="166">
        <f t="shared" si="29"/>
        <v>0</v>
      </c>
      <c r="AO35" s="110">
        <f t="shared" si="30"/>
        <v>0</v>
      </c>
      <c r="AP35" s="110">
        <f t="shared" si="31"/>
        <v>0</v>
      </c>
      <c r="AQ35" s="110">
        <f t="shared" si="32"/>
        <v>0</v>
      </c>
      <c r="AR35" s="167">
        <f t="shared" si="33"/>
        <v>0</v>
      </c>
      <c r="AS35" s="111"/>
      <c r="AT35" s="110">
        <f t="shared" si="35"/>
        <v>0</v>
      </c>
      <c r="AU35" s="110">
        <f t="shared" si="36"/>
        <v>0</v>
      </c>
      <c r="AV35" s="110">
        <f t="shared" si="37"/>
        <v>0</v>
      </c>
      <c r="AW35" s="167">
        <f t="shared" si="38"/>
        <v>0</v>
      </c>
      <c r="AX35" s="111"/>
      <c r="AY35" s="302">
        <f t="shared" si="40"/>
        <v>0</v>
      </c>
      <c r="AZ35" s="110">
        <f>AG35*AK35%</f>
        <v>0</v>
      </c>
      <c r="BA35" s="110">
        <f>AG35*AL35%</f>
        <v>0</v>
      </c>
      <c r="BB35" s="110">
        <f>AG35*AM35%</f>
        <v>0</v>
      </c>
      <c r="BC35" s="111"/>
      <c r="BD35" s="110"/>
      <c r="BE35" s="110"/>
      <c r="BF35" s="110"/>
      <c r="BG35" s="167"/>
      <c r="BH35" s="187"/>
      <c r="BI35" s="187"/>
      <c r="BJ35" s="21"/>
    </row>
    <row r="36" spans="1:62" ht="15" hidden="1" customHeight="1" thickBot="1" x14ac:dyDescent="0.3">
      <c r="A36" s="4" t="s">
        <v>13</v>
      </c>
      <c r="B36" s="113"/>
      <c r="C36" s="113">
        <f t="shared" si="13"/>
        <v>85529</v>
      </c>
      <c r="D36" s="113"/>
      <c r="E36" s="114"/>
      <c r="F36" s="115"/>
      <c r="G36" s="115"/>
      <c r="H36" s="115"/>
      <c r="I36" s="116"/>
      <c r="J36" s="114"/>
      <c r="K36" s="115">
        <v>20</v>
      </c>
      <c r="L36" s="115"/>
      <c r="M36" s="115"/>
      <c r="N36" s="118"/>
      <c r="O36" s="114"/>
      <c r="P36" s="115"/>
      <c r="Q36" s="115"/>
      <c r="R36" s="115"/>
      <c r="S36" s="116"/>
      <c r="T36" s="119"/>
      <c r="U36" s="119"/>
      <c r="V36" s="119"/>
      <c r="W36" s="119"/>
      <c r="X36" s="153"/>
      <c r="Y36" s="114"/>
      <c r="Z36" s="115"/>
      <c r="AA36" s="115"/>
      <c r="AB36" s="115"/>
      <c r="AC36" s="115"/>
      <c r="AD36" s="115"/>
      <c r="AE36" s="118"/>
      <c r="AF36" s="118"/>
      <c r="AG36" s="115"/>
      <c r="AH36" s="115"/>
      <c r="AI36" s="111"/>
      <c r="AJ36" s="119">
        <v>100</v>
      </c>
      <c r="AK36" s="115"/>
      <c r="AL36" s="115"/>
      <c r="AM36" s="116"/>
      <c r="AN36" s="114"/>
      <c r="AO36" s="115">
        <f>$AD$23*AJ36%</f>
        <v>0</v>
      </c>
      <c r="AP36" s="115"/>
      <c r="AQ36" s="115"/>
      <c r="AR36" s="116"/>
      <c r="AS36" s="119"/>
      <c r="AT36" s="115">
        <f t="shared" si="35"/>
        <v>0</v>
      </c>
      <c r="AU36" s="115"/>
      <c r="AV36" s="115"/>
      <c r="AW36" s="116"/>
      <c r="AX36" s="119"/>
      <c r="AY36" s="129">
        <f t="shared" si="40"/>
        <v>0</v>
      </c>
      <c r="AZ36" s="115"/>
      <c r="BA36" s="115"/>
      <c r="BB36" s="116"/>
      <c r="BC36" s="119"/>
      <c r="BD36" s="115"/>
      <c r="BE36" s="115"/>
      <c r="BF36" s="115"/>
      <c r="BG36" s="116"/>
      <c r="BH36" s="187"/>
      <c r="BI36" s="187"/>
      <c r="BJ36" s="21"/>
    </row>
    <row r="37" spans="1:62" ht="15" hidden="1" customHeight="1" thickBot="1" x14ac:dyDescent="0.3">
      <c r="A37" s="4" t="s">
        <v>24</v>
      </c>
      <c r="B37" s="113"/>
      <c r="C37" s="113">
        <f t="shared" si="13"/>
        <v>85529</v>
      </c>
      <c r="D37" s="113"/>
      <c r="E37" s="114"/>
      <c r="F37" s="115"/>
      <c r="G37" s="115"/>
      <c r="H37" s="115"/>
      <c r="I37" s="116"/>
      <c r="J37" s="114"/>
      <c r="K37" s="115">
        <v>20</v>
      </c>
      <c r="L37" s="115"/>
      <c r="M37" s="115"/>
      <c r="N37" s="118"/>
      <c r="O37" s="114"/>
      <c r="P37" s="115"/>
      <c r="Q37" s="115"/>
      <c r="R37" s="115"/>
      <c r="S37" s="116"/>
      <c r="T37" s="119"/>
      <c r="U37" s="119"/>
      <c r="V37" s="119"/>
      <c r="W37" s="119"/>
      <c r="X37" s="153"/>
      <c r="Y37" s="114"/>
      <c r="Z37" s="115"/>
      <c r="AA37" s="115"/>
      <c r="AB37" s="115"/>
      <c r="AC37" s="115"/>
      <c r="AD37" s="115"/>
      <c r="AE37" s="118"/>
      <c r="AF37" s="118"/>
      <c r="AG37" s="115"/>
      <c r="AH37" s="115"/>
      <c r="AI37" s="111"/>
      <c r="AJ37" s="119">
        <v>100</v>
      </c>
      <c r="AK37" s="115"/>
      <c r="AL37" s="115"/>
      <c r="AM37" s="116"/>
      <c r="AN37" s="114"/>
      <c r="AO37" s="115">
        <f>$AD$23*AJ37%</f>
        <v>0</v>
      </c>
      <c r="AP37" s="115"/>
      <c r="AQ37" s="115"/>
      <c r="AR37" s="116"/>
      <c r="AS37" s="119"/>
      <c r="AT37" s="115">
        <f>$AE$23*AJ37%</f>
        <v>0</v>
      </c>
      <c r="AU37" s="115"/>
      <c r="AV37" s="115"/>
      <c r="AW37" s="116"/>
      <c r="AX37" s="119"/>
      <c r="AY37" s="129">
        <f t="shared" si="40"/>
        <v>0</v>
      </c>
      <c r="AZ37" s="115"/>
      <c r="BA37" s="115"/>
      <c r="BB37" s="116"/>
      <c r="BC37" s="119"/>
      <c r="BD37" s="115"/>
      <c r="BE37" s="115"/>
      <c r="BF37" s="115"/>
      <c r="BG37" s="116"/>
      <c r="BH37" s="187"/>
      <c r="BI37" s="187"/>
      <c r="BJ37" s="21"/>
    </row>
    <row r="38" spans="1:62" ht="15" hidden="1" customHeight="1" thickBot="1" x14ac:dyDescent="0.3">
      <c r="A38" s="4" t="s">
        <v>28</v>
      </c>
      <c r="B38" s="113"/>
      <c r="C38" s="113">
        <f t="shared" si="13"/>
        <v>85529</v>
      </c>
      <c r="D38" s="113"/>
      <c r="E38" s="114"/>
      <c r="F38" s="115"/>
      <c r="G38" s="115"/>
      <c r="H38" s="115"/>
      <c r="I38" s="116"/>
      <c r="J38" s="114"/>
      <c r="K38" s="115"/>
      <c r="L38" s="115"/>
      <c r="M38" s="115"/>
      <c r="N38" s="118"/>
      <c r="O38" s="114"/>
      <c r="P38" s="115"/>
      <c r="Q38" s="115"/>
      <c r="R38" s="115"/>
      <c r="S38" s="116"/>
      <c r="T38" s="119"/>
      <c r="U38" s="119"/>
      <c r="V38" s="119"/>
      <c r="W38" s="119"/>
      <c r="X38" s="153"/>
      <c r="Y38" s="114"/>
      <c r="Z38" s="115"/>
      <c r="AA38" s="115"/>
      <c r="AB38" s="115"/>
      <c r="AC38" s="115"/>
      <c r="AD38" s="115"/>
      <c r="AE38" s="118"/>
      <c r="AF38" s="118"/>
      <c r="AG38" s="115"/>
      <c r="AH38" s="115"/>
      <c r="AI38" s="111"/>
      <c r="AJ38" s="119"/>
      <c r="AK38" s="115"/>
      <c r="AL38" s="115"/>
      <c r="AM38" s="116"/>
      <c r="AN38" s="114"/>
      <c r="AO38" s="115">
        <f>$AD$23*AJ38%</f>
        <v>0</v>
      </c>
      <c r="AP38" s="115"/>
      <c r="AQ38" s="115"/>
      <c r="AR38" s="116"/>
      <c r="AS38" s="119"/>
      <c r="AT38" s="115">
        <f>$AE$23*AJ38%</f>
        <v>0</v>
      </c>
      <c r="AU38" s="115"/>
      <c r="AV38" s="115"/>
      <c r="AW38" s="116"/>
      <c r="AX38" s="119"/>
      <c r="AY38" s="129">
        <f t="shared" si="40"/>
        <v>0</v>
      </c>
      <c r="AZ38" s="115"/>
      <c r="BA38" s="115"/>
      <c r="BB38" s="116"/>
      <c r="BC38" s="119"/>
      <c r="BD38" s="115"/>
      <c r="BE38" s="115"/>
      <c r="BF38" s="115"/>
      <c r="BG38" s="116"/>
      <c r="BH38" s="187"/>
      <c r="BI38" s="187"/>
      <c r="BJ38" s="21"/>
    </row>
    <row r="39" spans="1:62" ht="15" hidden="1" customHeight="1" thickBot="1" x14ac:dyDescent="0.3">
      <c r="A39" s="8" t="s">
        <v>21</v>
      </c>
      <c r="B39" s="113"/>
      <c r="C39" s="113">
        <f t="shared" si="13"/>
        <v>85529</v>
      </c>
      <c r="D39" s="113"/>
      <c r="E39" s="114"/>
      <c r="F39" s="115"/>
      <c r="G39" s="115"/>
      <c r="H39" s="115"/>
      <c r="I39" s="116"/>
      <c r="J39" s="114"/>
      <c r="K39" s="115">
        <v>20</v>
      </c>
      <c r="L39" s="115"/>
      <c r="M39" s="115"/>
      <c r="N39" s="118"/>
      <c r="O39" s="114"/>
      <c r="P39" s="115"/>
      <c r="Q39" s="115"/>
      <c r="R39" s="115"/>
      <c r="S39" s="116"/>
      <c r="T39" s="119"/>
      <c r="U39" s="119"/>
      <c r="V39" s="119"/>
      <c r="W39" s="119"/>
      <c r="X39" s="153"/>
      <c r="Y39" s="114"/>
      <c r="Z39" s="115"/>
      <c r="AA39" s="115"/>
      <c r="AB39" s="115"/>
      <c r="AC39" s="115"/>
      <c r="AD39" s="115"/>
      <c r="AE39" s="118"/>
      <c r="AF39" s="118"/>
      <c r="AG39" s="115"/>
      <c r="AH39" s="115"/>
      <c r="AI39" s="111"/>
      <c r="AJ39" s="119">
        <v>100</v>
      </c>
      <c r="AK39" s="115"/>
      <c r="AL39" s="115"/>
      <c r="AM39" s="116"/>
      <c r="AN39" s="114"/>
      <c r="AO39" s="115"/>
      <c r="AP39" s="115"/>
      <c r="AQ39" s="115"/>
      <c r="AR39" s="116"/>
      <c r="AS39" s="119"/>
      <c r="AT39" s="115"/>
      <c r="AU39" s="115"/>
      <c r="AV39" s="115"/>
      <c r="AW39" s="116"/>
      <c r="AX39" s="119"/>
      <c r="AY39" s="129">
        <f t="shared" si="40"/>
        <v>0</v>
      </c>
      <c r="AZ39" s="115"/>
      <c r="BA39" s="115"/>
      <c r="BB39" s="116"/>
      <c r="BC39" s="119"/>
      <c r="BD39" s="115"/>
      <c r="BE39" s="115"/>
      <c r="BF39" s="115"/>
      <c r="BG39" s="116"/>
      <c r="BH39" s="187"/>
      <c r="BI39" s="187"/>
      <c r="BJ39" s="21"/>
    </row>
    <row r="40" spans="1:62" ht="15" hidden="1" customHeight="1" thickBot="1" x14ac:dyDescent="0.3">
      <c r="A40" s="8" t="s">
        <v>26</v>
      </c>
      <c r="B40" s="113"/>
      <c r="C40" s="113">
        <f t="shared" si="13"/>
        <v>85529</v>
      </c>
      <c r="D40" s="113"/>
      <c r="E40" s="114"/>
      <c r="F40" s="115"/>
      <c r="G40" s="115"/>
      <c r="H40" s="115"/>
      <c r="I40" s="116"/>
      <c r="J40" s="114"/>
      <c r="K40" s="115">
        <v>20</v>
      </c>
      <c r="L40" s="115"/>
      <c r="M40" s="115"/>
      <c r="N40" s="118"/>
      <c r="O40" s="114"/>
      <c r="P40" s="115"/>
      <c r="Q40" s="115"/>
      <c r="R40" s="115"/>
      <c r="S40" s="116"/>
      <c r="T40" s="119"/>
      <c r="U40" s="119"/>
      <c r="V40" s="119"/>
      <c r="W40" s="119"/>
      <c r="X40" s="153"/>
      <c r="Y40" s="114"/>
      <c r="Z40" s="115"/>
      <c r="AA40" s="115"/>
      <c r="AB40" s="115"/>
      <c r="AC40" s="115"/>
      <c r="AD40" s="115"/>
      <c r="AE40" s="118"/>
      <c r="AF40" s="118"/>
      <c r="AG40" s="115"/>
      <c r="AH40" s="115"/>
      <c r="AI40" s="111"/>
      <c r="AJ40" s="119">
        <v>100</v>
      </c>
      <c r="AK40" s="115"/>
      <c r="AL40" s="115"/>
      <c r="AM40" s="116"/>
      <c r="AN40" s="114"/>
      <c r="AO40" s="115"/>
      <c r="AP40" s="115"/>
      <c r="AQ40" s="115"/>
      <c r="AR40" s="116"/>
      <c r="AS40" s="119"/>
      <c r="AT40" s="115"/>
      <c r="AU40" s="115"/>
      <c r="AV40" s="115"/>
      <c r="AW40" s="116"/>
      <c r="AX40" s="119"/>
      <c r="AY40" s="129">
        <f t="shared" si="40"/>
        <v>0</v>
      </c>
      <c r="AZ40" s="115"/>
      <c r="BA40" s="115"/>
      <c r="BB40" s="116"/>
      <c r="BC40" s="119"/>
      <c r="BD40" s="115"/>
      <c r="BE40" s="115"/>
      <c r="BF40" s="115"/>
      <c r="BG40" s="116"/>
      <c r="BH40" s="187"/>
      <c r="BI40" s="187"/>
      <c r="BJ40" s="21"/>
    </row>
    <row r="41" spans="1:62" ht="15" hidden="1" customHeight="1" thickBot="1" x14ac:dyDescent="0.3">
      <c r="A41" s="4" t="s">
        <v>8</v>
      </c>
      <c r="B41" s="113"/>
      <c r="C41" s="113">
        <f t="shared" si="13"/>
        <v>85529</v>
      </c>
      <c r="D41" s="113"/>
      <c r="E41" s="114"/>
      <c r="F41" s="115"/>
      <c r="G41" s="115"/>
      <c r="H41" s="115"/>
      <c r="I41" s="116"/>
      <c r="J41" s="114"/>
      <c r="K41" s="115">
        <v>20</v>
      </c>
      <c r="L41" s="115"/>
      <c r="M41" s="115"/>
      <c r="N41" s="118"/>
      <c r="O41" s="114"/>
      <c r="P41" s="115"/>
      <c r="Q41" s="115"/>
      <c r="R41" s="115"/>
      <c r="S41" s="116"/>
      <c r="T41" s="119"/>
      <c r="U41" s="119"/>
      <c r="V41" s="119"/>
      <c r="W41" s="119"/>
      <c r="X41" s="153"/>
      <c r="Y41" s="114"/>
      <c r="Z41" s="115"/>
      <c r="AA41" s="115"/>
      <c r="AB41" s="115"/>
      <c r="AC41" s="115"/>
      <c r="AD41" s="115"/>
      <c r="AE41" s="118"/>
      <c r="AF41" s="118"/>
      <c r="AG41" s="115"/>
      <c r="AH41" s="115"/>
      <c r="AI41" s="111"/>
      <c r="AJ41" s="119">
        <v>100</v>
      </c>
      <c r="AK41" s="115"/>
      <c r="AL41" s="115"/>
      <c r="AM41" s="116"/>
      <c r="AN41" s="114"/>
      <c r="AO41" s="115"/>
      <c r="AP41" s="115"/>
      <c r="AQ41" s="115"/>
      <c r="AR41" s="116"/>
      <c r="AS41" s="119"/>
      <c r="AT41" s="115"/>
      <c r="AU41" s="115"/>
      <c r="AV41" s="115"/>
      <c r="AW41" s="116"/>
      <c r="AX41" s="119"/>
      <c r="AY41" s="129">
        <f t="shared" si="40"/>
        <v>0</v>
      </c>
      <c r="AZ41" s="115"/>
      <c r="BA41" s="115"/>
      <c r="BB41" s="116"/>
      <c r="BC41" s="119"/>
      <c r="BD41" s="115"/>
      <c r="BE41" s="115"/>
      <c r="BF41" s="115"/>
      <c r="BG41" s="116"/>
      <c r="BH41" s="187"/>
      <c r="BI41" s="187"/>
      <c r="BJ41" s="21"/>
    </row>
    <row r="42" spans="1:62" ht="15.75" hidden="1" customHeight="1" thickBot="1" x14ac:dyDescent="0.3">
      <c r="A42" s="12" t="s">
        <v>9</v>
      </c>
      <c r="B42" s="120"/>
      <c r="C42" s="120">
        <f t="shared" si="13"/>
        <v>85529</v>
      </c>
      <c r="D42" s="120"/>
      <c r="E42" s="121"/>
      <c r="F42" s="122"/>
      <c r="G42" s="122"/>
      <c r="H42" s="122"/>
      <c r="I42" s="123"/>
      <c r="J42" s="114"/>
      <c r="K42" s="122">
        <v>20</v>
      </c>
      <c r="L42" s="122"/>
      <c r="M42" s="122"/>
      <c r="N42" s="124"/>
      <c r="O42" s="121"/>
      <c r="P42" s="122"/>
      <c r="Q42" s="122"/>
      <c r="R42" s="122"/>
      <c r="S42" s="123"/>
      <c r="T42" s="126"/>
      <c r="U42" s="126"/>
      <c r="V42" s="126"/>
      <c r="W42" s="126"/>
      <c r="X42" s="192"/>
      <c r="Y42" s="121"/>
      <c r="Z42" s="122"/>
      <c r="AA42" s="122"/>
      <c r="AB42" s="122"/>
      <c r="AC42" s="122"/>
      <c r="AD42" s="122"/>
      <c r="AE42" s="124"/>
      <c r="AF42" s="124"/>
      <c r="AG42" s="122"/>
      <c r="AH42" s="122"/>
      <c r="AI42" s="125"/>
      <c r="AJ42" s="126">
        <v>100</v>
      </c>
      <c r="AK42" s="122"/>
      <c r="AL42" s="122"/>
      <c r="AM42" s="123"/>
      <c r="AN42" s="121"/>
      <c r="AO42" s="122"/>
      <c r="AP42" s="122"/>
      <c r="AQ42" s="122"/>
      <c r="AR42" s="123"/>
      <c r="AS42" s="126"/>
      <c r="AT42" s="122"/>
      <c r="AU42" s="122"/>
      <c r="AV42" s="122"/>
      <c r="AW42" s="123"/>
      <c r="AX42" s="126"/>
      <c r="AY42" s="129">
        <f t="shared" si="40"/>
        <v>0</v>
      </c>
      <c r="AZ42" s="122"/>
      <c r="BA42" s="122"/>
      <c r="BB42" s="123"/>
      <c r="BC42" s="126"/>
      <c r="BD42" s="122"/>
      <c r="BE42" s="122"/>
      <c r="BF42" s="122"/>
      <c r="BG42" s="123"/>
      <c r="BH42" s="187"/>
      <c r="BI42" s="187"/>
      <c r="BJ42" s="21"/>
    </row>
    <row r="43" spans="1:62" ht="15.75" hidden="1" customHeight="1" thickBot="1" x14ac:dyDescent="0.3">
      <c r="A43" s="66" t="s">
        <v>22</v>
      </c>
      <c r="B43" s="184">
        <f>B23+B34</f>
        <v>15.75</v>
      </c>
      <c r="C43" s="127">
        <f t="shared" si="13"/>
        <v>85529</v>
      </c>
      <c r="D43" s="127">
        <f>D23+D34</f>
        <v>1261552.75</v>
      </c>
      <c r="E43" s="128"/>
      <c r="F43" s="129"/>
      <c r="G43" s="129"/>
      <c r="H43" s="129"/>
      <c r="I43" s="130"/>
      <c r="J43" s="128"/>
      <c r="K43" s="129"/>
      <c r="L43" s="129"/>
      <c r="M43" s="129"/>
      <c r="N43" s="131"/>
      <c r="O43" s="128"/>
      <c r="P43" s="129"/>
      <c r="Q43" s="129"/>
      <c r="R43" s="129"/>
      <c r="S43" s="130"/>
      <c r="T43" s="132"/>
      <c r="U43" s="129"/>
      <c r="V43" s="129"/>
      <c r="W43" s="130"/>
      <c r="X43" s="154"/>
      <c r="Y43" s="128">
        <f>Y23+Y34</f>
        <v>83909.141694733626</v>
      </c>
      <c r="Z43" s="129"/>
      <c r="AA43" s="129"/>
      <c r="AB43" s="129"/>
      <c r="AC43" s="129"/>
      <c r="AD43" s="129"/>
      <c r="AE43" s="131"/>
      <c r="AF43" s="154"/>
      <c r="AG43" s="127"/>
      <c r="AH43" s="127"/>
      <c r="AI43" s="127">
        <f>AI23+AI34</f>
        <v>254.10491564879945</v>
      </c>
      <c r="AJ43" s="132"/>
      <c r="AK43" s="129"/>
      <c r="AL43" s="129"/>
      <c r="AM43" s="130"/>
      <c r="AN43" s="128"/>
      <c r="AO43" s="129"/>
      <c r="AP43" s="129"/>
      <c r="AQ43" s="129"/>
      <c r="AR43" s="130"/>
      <c r="AS43" s="132"/>
      <c r="AT43" s="129"/>
      <c r="AU43" s="129"/>
      <c r="AV43" s="129"/>
      <c r="AW43" s="130"/>
      <c r="AX43" s="132"/>
      <c r="AY43" s="129">
        <f t="shared" si="40"/>
        <v>0</v>
      </c>
      <c r="AZ43" s="129"/>
      <c r="BA43" s="129"/>
      <c r="BB43" s="130"/>
      <c r="BC43" s="132"/>
      <c r="BD43" s="129"/>
      <c r="BE43" s="129"/>
      <c r="BF43" s="129"/>
      <c r="BG43" s="130"/>
      <c r="BH43" s="187"/>
      <c r="BI43" s="187"/>
      <c r="BJ43" s="21"/>
    </row>
    <row r="45" spans="1:62" hidden="1" x14ac:dyDescent="0.25">
      <c r="A45" s="259"/>
      <c r="B45" s="260"/>
      <c r="C45" s="260"/>
      <c r="D45" s="260"/>
      <c r="E45" s="260"/>
      <c r="F45" s="260"/>
      <c r="G45" s="260"/>
      <c r="H45" s="260"/>
      <c r="I45" s="260"/>
      <c r="J45" s="260"/>
      <c r="K45" s="260"/>
      <c r="L45" s="260"/>
      <c r="M45" s="260"/>
      <c r="N45" s="260"/>
      <c r="O45" s="260"/>
      <c r="P45" s="260"/>
      <c r="Q45" s="260"/>
      <c r="R45" s="260"/>
      <c r="S45" s="260"/>
      <c r="T45" s="260"/>
      <c r="U45" s="260"/>
      <c r="V45" s="260"/>
      <c r="W45" s="260"/>
      <c r="X45" s="260"/>
      <c r="Y45" s="260"/>
      <c r="Z45" s="260"/>
      <c r="AA45" s="260"/>
      <c r="AB45" s="260"/>
      <c r="AC45" s="260"/>
      <c r="AD45" s="260"/>
      <c r="AE45" s="260"/>
      <c r="AF45" s="260"/>
      <c r="AG45" s="260"/>
      <c r="AH45" s="260"/>
      <c r="AI45" s="260"/>
      <c r="AJ45" s="260"/>
      <c r="AK45" s="260"/>
      <c r="AL45" s="260"/>
      <c r="AM45" s="260"/>
      <c r="AN45" s="260"/>
      <c r="AO45" s="260"/>
      <c r="AP45" s="260"/>
      <c r="AQ45" s="260" t="s">
        <v>101</v>
      </c>
      <c r="AR45" s="260"/>
    </row>
    <row r="46" spans="1:62" x14ac:dyDescent="0.25">
      <c r="D46">
        <f>D23/20</f>
        <v>56662.962500000001</v>
      </c>
      <c r="AB46">
        <f>AE24*249</f>
        <v>5772.412518910256</v>
      </c>
      <c r="AC46">
        <f>AC24*1.5</f>
        <v>5424.6768249999996</v>
      </c>
    </row>
    <row r="47" spans="1:62" x14ac:dyDescent="0.25">
      <c r="A47" s="259" t="s">
        <v>99</v>
      </c>
      <c r="B47" s="260"/>
      <c r="C47" s="260"/>
      <c r="D47" s="260"/>
      <c r="E47" s="260"/>
      <c r="F47" s="260"/>
      <c r="G47" s="260"/>
      <c r="H47" s="260"/>
      <c r="I47" s="260"/>
      <c r="J47" s="260"/>
      <c r="K47" s="260"/>
      <c r="L47" s="260"/>
      <c r="M47" s="260"/>
      <c r="N47" s="260"/>
      <c r="O47" s="260"/>
      <c r="P47" s="260"/>
      <c r="Q47" s="260"/>
      <c r="R47" s="260"/>
      <c r="S47" s="260"/>
      <c r="T47" s="260"/>
      <c r="U47" s="260"/>
      <c r="V47" s="260"/>
      <c r="W47" s="260"/>
      <c r="X47" s="260"/>
      <c r="Y47" s="260"/>
      <c r="Z47" s="260"/>
      <c r="AA47" s="260"/>
      <c r="AB47" s="260"/>
      <c r="AC47" s="260"/>
      <c r="AD47" s="260"/>
      <c r="AE47" s="260"/>
      <c r="AF47" s="260"/>
      <c r="AG47" s="260"/>
      <c r="AH47" s="260"/>
      <c r="AI47" s="260"/>
      <c r="AJ47" s="260"/>
      <c r="AK47" s="260"/>
      <c r="AL47" s="260"/>
      <c r="AM47" s="260"/>
      <c r="AN47" s="260"/>
      <c r="AO47" s="260"/>
      <c r="AP47" s="260"/>
      <c r="AQ47" s="260"/>
      <c r="AR47" s="260"/>
    </row>
    <row r="49" spans="1:48" x14ac:dyDescent="0.25">
      <c r="A49" t="s">
        <v>102</v>
      </c>
      <c r="AQ49" t="s">
        <v>103</v>
      </c>
      <c r="AV49" t="s">
        <v>103</v>
      </c>
    </row>
    <row r="51" spans="1:48" x14ac:dyDescent="0.25">
      <c r="A51" t="s">
        <v>104</v>
      </c>
      <c r="AQ51" t="s">
        <v>105</v>
      </c>
      <c r="AV51" t="s">
        <v>105</v>
      </c>
    </row>
    <row r="53" spans="1:48" hidden="1" x14ac:dyDescent="0.25">
      <c r="A53" t="s">
        <v>106</v>
      </c>
      <c r="AQ53" t="s">
        <v>107</v>
      </c>
      <c r="AV53" t="s">
        <v>107</v>
      </c>
    </row>
    <row r="54" spans="1:48" hidden="1" x14ac:dyDescent="0.25"/>
    <row r="55" spans="1:48" x14ac:dyDescent="0.25">
      <c r="A55" t="s">
        <v>110</v>
      </c>
      <c r="AQ55" t="s">
        <v>111</v>
      </c>
      <c r="AV55" t="s">
        <v>111</v>
      </c>
    </row>
    <row r="57" spans="1:48" x14ac:dyDescent="0.25">
      <c r="A57" t="s">
        <v>108</v>
      </c>
      <c r="AQ57" t="s">
        <v>109</v>
      </c>
      <c r="AV57" t="s">
        <v>109</v>
      </c>
    </row>
    <row r="59" spans="1:48" x14ac:dyDescent="0.25">
      <c r="A59" t="s">
        <v>112</v>
      </c>
      <c r="AQ59" t="s">
        <v>113</v>
      </c>
      <c r="AV59" t="s">
        <v>113</v>
      </c>
    </row>
    <row r="61" spans="1:48" x14ac:dyDescent="0.25">
      <c r="A61" s="259" t="s">
        <v>100</v>
      </c>
      <c r="B61" s="260"/>
      <c r="C61" s="260"/>
      <c r="D61" s="260"/>
      <c r="E61" s="260"/>
      <c r="F61" s="260"/>
      <c r="G61" s="260"/>
      <c r="H61" s="260"/>
      <c r="I61" s="260"/>
      <c r="J61" s="260"/>
      <c r="K61" s="260"/>
      <c r="L61" s="260"/>
      <c r="M61" s="260"/>
      <c r="N61" s="260"/>
      <c r="O61" s="260"/>
      <c r="P61" s="260"/>
      <c r="Q61" s="260"/>
      <c r="R61" s="260"/>
      <c r="S61" s="260"/>
      <c r="T61" s="260"/>
      <c r="U61" s="260"/>
      <c r="V61" s="260"/>
      <c r="W61" s="260"/>
      <c r="X61" s="260"/>
      <c r="Y61" s="260"/>
      <c r="Z61" s="260"/>
      <c r="AA61" s="260"/>
      <c r="AB61" s="260"/>
      <c r="AC61" s="260"/>
      <c r="AD61" s="260"/>
      <c r="AE61" s="260"/>
      <c r="AF61" s="260"/>
      <c r="AG61" s="260"/>
      <c r="AH61" s="260"/>
      <c r="AI61" s="260"/>
      <c r="AJ61" s="260"/>
      <c r="AK61" s="260"/>
      <c r="AL61" s="260"/>
      <c r="AM61" s="260"/>
      <c r="AN61" s="260"/>
      <c r="AO61" s="260"/>
      <c r="AP61" s="260"/>
      <c r="AQ61" s="260" t="s">
        <v>101</v>
      </c>
      <c r="AR61" s="260"/>
      <c r="AV61" t="s">
        <v>101</v>
      </c>
    </row>
    <row r="63" spans="1:48" hidden="1" x14ac:dyDescent="0.25"/>
    <row r="64" spans="1:48" x14ac:dyDescent="0.25">
      <c r="A64" t="s">
        <v>130</v>
      </c>
    </row>
    <row r="66" spans="1:1" x14ac:dyDescent="0.25">
      <c r="A66" t="s">
        <v>131</v>
      </c>
    </row>
  </sheetData>
  <mergeCells count="78">
    <mergeCell ref="BD18:BE19"/>
    <mergeCell ref="AX18:AX22"/>
    <mergeCell ref="AZ20:AZ22"/>
    <mergeCell ref="AV20:AV22"/>
    <mergeCell ref="BC15:BG17"/>
    <mergeCell ref="BG20:BG22"/>
    <mergeCell ref="BB20:BB22"/>
    <mergeCell ref="BA18:BB19"/>
    <mergeCell ref="AX15:BB17"/>
    <mergeCell ref="BF18:BG19"/>
    <mergeCell ref="BA20:BA22"/>
    <mergeCell ref="BE20:BE22"/>
    <mergeCell ref="BD20:BD22"/>
    <mergeCell ref="BF20:BF22"/>
    <mergeCell ref="AY18:AZ19"/>
    <mergeCell ref="AY20:AY22"/>
    <mergeCell ref="BC18:BC22"/>
    <mergeCell ref="AS18:AS22"/>
    <mergeCell ref="AW20:AW22"/>
    <mergeCell ref="AU20:AU22"/>
    <mergeCell ref="T15:X17"/>
    <mergeCell ref="W18:W22"/>
    <mergeCell ref="AV18:AW19"/>
    <mergeCell ref="AL18:AL22"/>
    <mergeCell ref="AS15:AW17"/>
    <mergeCell ref="AR18:AR22"/>
    <mergeCell ref="AT18:AU19"/>
    <mergeCell ref="AT20:AT22"/>
    <mergeCell ref="AP18:AP22"/>
    <mergeCell ref="AO18:AO22"/>
    <mergeCell ref="AN15:AR17"/>
    <mergeCell ref="AN18:AN22"/>
    <mergeCell ref="A8:AL8"/>
    <mergeCell ref="A12:AC12"/>
    <mergeCell ref="A15:A22"/>
    <mergeCell ref="B15:B22"/>
    <mergeCell ref="C15:C22"/>
    <mergeCell ref="U18:U22"/>
    <mergeCell ref="S18:S22"/>
    <mergeCell ref="A10:AW10"/>
    <mergeCell ref="A13:AW13"/>
    <mergeCell ref="A11:AW11"/>
    <mergeCell ref="D15:D22"/>
    <mergeCell ref="O15:S17"/>
    <mergeCell ref="AJ15:AM17"/>
    <mergeCell ref="AF18:AF22"/>
    <mergeCell ref="AM18:AM22"/>
    <mergeCell ref="AI18:AI22"/>
    <mergeCell ref="AQ18:AQ22"/>
    <mergeCell ref="AK18:AK22"/>
    <mergeCell ref="AE18:AE22"/>
    <mergeCell ref="X18:X22"/>
    <mergeCell ref="AH18:AH22"/>
    <mergeCell ref="AJ18:AJ22"/>
    <mergeCell ref="AG18:AG22"/>
    <mergeCell ref="Y18:Y22"/>
    <mergeCell ref="AB18:AB22"/>
    <mergeCell ref="AC18:AC22"/>
    <mergeCell ref="AD18:AD22"/>
    <mergeCell ref="E15:I17"/>
    <mergeCell ref="E18:E22"/>
    <mergeCell ref="G18:G22"/>
    <mergeCell ref="H18:H22"/>
    <mergeCell ref="F18:F22"/>
    <mergeCell ref="I18:I22"/>
    <mergeCell ref="J15:N17"/>
    <mergeCell ref="Y15:AI17"/>
    <mergeCell ref="J18:J22"/>
    <mergeCell ref="R18:R22"/>
    <mergeCell ref="L18:L22"/>
    <mergeCell ref="M18:M22"/>
    <mergeCell ref="P18:P22"/>
    <mergeCell ref="Q18:Q22"/>
    <mergeCell ref="O18:O22"/>
    <mergeCell ref="N18:N22"/>
    <mergeCell ref="T18:T22"/>
    <mergeCell ref="V18:V22"/>
    <mergeCell ref="K18:K22"/>
  </mergeCells>
  <phoneticPr fontId="0" type="noConversion"/>
  <pageMargins left="0.70866141732283472" right="2.2834645669291338" top="0.55118110236220474" bottom="0.55118110236220474" header="0" footer="0"/>
  <pageSetup paperSize="9" scale="1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M195"/>
  <sheetViews>
    <sheetView topLeftCell="A144" workbookViewId="0">
      <selection activeCell="G181" sqref="G181"/>
    </sheetView>
  </sheetViews>
  <sheetFormatPr defaultRowHeight="15" x14ac:dyDescent="0.25"/>
  <cols>
    <col min="1" max="1" width="34.28515625" customWidth="1"/>
    <col min="2" max="2" width="12.7109375" customWidth="1"/>
    <col min="3" max="3" width="12.85546875" customWidth="1"/>
    <col min="4" max="4" width="11.7109375" customWidth="1"/>
    <col min="6" max="6" width="9.7109375" customWidth="1"/>
    <col min="7" max="7" width="10.28515625" customWidth="1"/>
    <col min="10" max="10" width="0" hidden="1" customWidth="1"/>
    <col min="11" max="11" width="9.7109375" hidden="1" customWidth="1"/>
    <col min="12" max="14" width="0" hidden="1" customWidth="1"/>
    <col min="15" max="15" width="10.5703125" hidden="1" customWidth="1"/>
    <col min="16" max="16" width="9.7109375" hidden="1" customWidth="1"/>
    <col min="17" max="17" width="10.140625" hidden="1" customWidth="1"/>
    <col min="18" max="18" width="10.5703125" hidden="1" customWidth="1"/>
    <col min="19" max="19" width="0" hidden="1" customWidth="1"/>
    <col min="20" max="20" width="11.42578125" hidden="1" customWidth="1"/>
    <col min="21" max="21" width="12.5703125" hidden="1" customWidth="1"/>
    <col min="22" max="23" width="11.42578125" hidden="1" customWidth="1"/>
    <col min="24" max="24" width="10.42578125" hidden="1" customWidth="1"/>
    <col min="25" max="25" width="11.42578125" hidden="1" customWidth="1"/>
    <col min="26" max="26" width="11.7109375" hidden="1" customWidth="1"/>
    <col min="27" max="27" width="9.140625" hidden="1" customWidth="1"/>
    <col min="28" max="28" width="10.85546875" hidden="1" customWidth="1"/>
    <col min="29" max="29" width="11.42578125" hidden="1" customWidth="1"/>
    <col min="30" max="30" width="12.7109375" customWidth="1"/>
    <col min="31" max="35" width="11.42578125" hidden="1" customWidth="1"/>
    <col min="36" max="36" width="11.42578125" customWidth="1"/>
    <col min="37" max="37" width="12.5703125" customWidth="1"/>
    <col min="38" max="39" width="11.42578125" customWidth="1"/>
    <col min="40" max="40" width="12.140625" customWidth="1"/>
    <col min="41" max="44" width="11.42578125" customWidth="1"/>
    <col min="45" max="45" width="12" hidden="1" customWidth="1"/>
    <col min="46" max="59" width="11.42578125" hidden="1" customWidth="1"/>
    <col min="60" max="60" width="11.42578125" customWidth="1"/>
    <col min="61" max="61" width="9.140625" hidden="1" customWidth="1"/>
    <col min="62" max="62" width="13.85546875" hidden="1" customWidth="1"/>
    <col min="63" max="65" width="9.140625" hidden="1" customWidth="1"/>
  </cols>
  <sheetData>
    <row r="1" spans="1:65" x14ac:dyDescent="0.25">
      <c r="AP1" s="246"/>
      <c r="AQ1" s="247"/>
      <c r="AR1" s="247" t="s">
        <v>93</v>
      </c>
    </row>
    <row r="2" spans="1:65" x14ac:dyDescent="0.25">
      <c r="AP2" s="246"/>
      <c r="AQ2" s="247"/>
      <c r="AR2" s="247" t="s">
        <v>94</v>
      </c>
    </row>
    <row r="3" spans="1:65" x14ac:dyDescent="0.25">
      <c r="AP3" s="246"/>
      <c r="AQ3" s="247"/>
      <c r="AR3" s="248" t="s">
        <v>95</v>
      </c>
    </row>
    <row r="4" spans="1:65" x14ac:dyDescent="0.25">
      <c r="AP4" s="246"/>
      <c r="AQ4" s="247"/>
      <c r="AR4" s="247" t="s">
        <v>96</v>
      </c>
    </row>
    <row r="5" spans="1:65" x14ac:dyDescent="0.25">
      <c r="AP5" s="246"/>
      <c r="AQ5" s="247"/>
      <c r="AR5" s="247"/>
    </row>
    <row r="6" spans="1:65" x14ac:dyDescent="0.25">
      <c r="AP6" s="246"/>
      <c r="AQ6" s="247"/>
      <c r="AR6" s="247" t="s">
        <v>118</v>
      </c>
    </row>
    <row r="7" spans="1:65" x14ac:dyDescent="0.25">
      <c r="AP7" s="246"/>
      <c r="AQ7" s="247"/>
      <c r="AR7" s="247"/>
    </row>
    <row r="8" spans="1:65" hidden="1" x14ac:dyDescent="0.25">
      <c r="AP8" s="246"/>
      <c r="AQ8" s="247"/>
      <c r="AR8" s="247"/>
    </row>
    <row r="9" spans="1:65" ht="16.5" hidden="1" thickBot="1" x14ac:dyDescent="0.3">
      <c r="A9" s="585"/>
      <c r="B9" s="585"/>
      <c r="C9" s="585"/>
      <c r="D9" s="585"/>
      <c r="E9" s="585"/>
      <c r="F9" s="585"/>
      <c r="G9" s="585"/>
      <c r="H9" s="585"/>
      <c r="I9" s="585"/>
      <c r="J9" s="585"/>
      <c r="K9" s="585"/>
      <c r="L9" s="585"/>
      <c r="M9" s="585"/>
      <c r="N9" s="585"/>
      <c r="O9" s="585"/>
      <c r="P9" s="585"/>
      <c r="Q9" s="585"/>
      <c r="R9" s="585"/>
      <c r="S9" s="585"/>
      <c r="T9" s="585"/>
      <c r="U9" s="585"/>
      <c r="V9" s="585"/>
      <c r="W9" s="585"/>
      <c r="X9" s="585"/>
      <c r="Y9" s="585"/>
      <c r="Z9" s="585"/>
      <c r="AA9" s="585"/>
      <c r="AB9" s="585"/>
      <c r="AC9" s="585"/>
    </row>
    <row r="10" spans="1:65" hidden="1" x14ac:dyDescent="0.25">
      <c r="A10" s="93"/>
      <c r="B10" s="93"/>
      <c r="C10" s="93"/>
      <c r="D10" s="93"/>
      <c r="E10" s="93"/>
      <c r="F10" s="93"/>
      <c r="G10" s="93"/>
      <c r="H10" s="93"/>
      <c r="I10" s="93"/>
      <c r="J10" s="93"/>
      <c r="K10" s="93"/>
      <c r="L10" s="93"/>
      <c r="M10" s="93"/>
      <c r="N10" s="93"/>
      <c r="O10" s="93"/>
      <c r="P10" s="93"/>
      <c r="Q10" s="93"/>
      <c r="R10" s="93"/>
      <c r="S10" s="93"/>
      <c r="X10" s="93"/>
      <c r="Y10" s="93"/>
      <c r="Z10" s="93"/>
      <c r="AA10" s="93" t="s">
        <v>23</v>
      </c>
      <c r="AB10" s="93"/>
      <c r="AC10" s="93"/>
      <c r="BJ10" s="22" t="s">
        <v>30</v>
      </c>
      <c r="BK10" s="23">
        <v>249</v>
      </c>
      <c r="BM10">
        <f>BK10-15</f>
        <v>234</v>
      </c>
    </row>
    <row r="11" spans="1:65" ht="30" customHeight="1" x14ac:dyDescent="0.25">
      <c r="A11" s="585" t="s">
        <v>97</v>
      </c>
      <c r="B11" s="585"/>
      <c r="C11" s="585"/>
      <c r="D11" s="585"/>
      <c r="E11" s="585"/>
      <c r="F11" s="585"/>
      <c r="G11" s="585"/>
      <c r="H11" s="585"/>
      <c r="I11" s="585"/>
      <c r="J11" s="585"/>
      <c r="K11" s="585"/>
      <c r="L11" s="585"/>
      <c r="M11" s="585"/>
      <c r="N11" s="585"/>
      <c r="O11" s="585"/>
      <c r="P11" s="585"/>
      <c r="Q11" s="585"/>
      <c r="R11" s="585"/>
      <c r="S11" s="585"/>
      <c r="T11" s="585"/>
      <c r="U11" s="585"/>
      <c r="V11" s="585"/>
      <c r="W11" s="585"/>
      <c r="X11" s="585"/>
      <c r="Y11" s="585"/>
      <c r="Z11" s="585"/>
      <c r="AA11" s="585"/>
      <c r="AB11" s="585"/>
      <c r="AC11" s="585"/>
      <c r="AD11" s="585"/>
      <c r="AE11" s="585"/>
      <c r="AF11" s="585"/>
      <c r="AG11" s="585"/>
      <c r="AH11" s="585"/>
      <c r="AI11" s="585"/>
      <c r="AJ11" s="585"/>
      <c r="AK11" s="585"/>
      <c r="AL11" s="585"/>
      <c r="AM11" s="585"/>
      <c r="AN11" s="585"/>
      <c r="AO11" s="585"/>
      <c r="AP11" s="585"/>
      <c r="AQ11" s="585"/>
      <c r="AR11" s="585"/>
      <c r="BJ11" s="24" t="s">
        <v>31</v>
      </c>
      <c r="BK11" s="7">
        <v>42</v>
      </c>
    </row>
    <row r="12" spans="1:65" ht="22.5" customHeight="1" x14ac:dyDescent="0.25">
      <c r="A12" s="585" t="s">
        <v>98</v>
      </c>
      <c r="B12" s="585"/>
      <c r="C12" s="585"/>
      <c r="D12" s="585"/>
      <c r="E12" s="585"/>
      <c r="F12" s="585"/>
      <c r="G12" s="585"/>
      <c r="H12" s="585"/>
      <c r="I12" s="585"/>
      <c r="J12" s="585"/>
      <c r="K12" s="585"/>
      <c r="L12" s="585"/>
      <c r="M12" s="585"/>
      <c r="N12" s="585"/>
      <c r="O12" s="585"/>
      <c r="P12" s="585"/>
      <c r="Q12" s="585"/>
      <c r="R12" s="585"/>
      <c r="S12" s="585"/>
      <c r="T12" s="585"/>
      <c r="U12" s="585"/>
      <c r="V12" s="585"/>
      <c r="W12" s="585"/>
      <c r="X12" s="585"/>
      <c r="Y12" s="585"/>
      <c r="Z12" s="585"/>
      <c r="AA12" s="585"/>
      <c r="AB12" s="585"/>
      <c r="AC12" s="585"/>
      <c r="AD12" s="585"/>
      <c r="AE12" s="585"/>
      <c r="AF12" s="585"/>
      <c r="AG12" s="585"/>
      <c r="AH12" s="585"/>
      <c r="AI12" s="585"/>
      <c r="AJ12" s="585"/>
      <c r="AK12" s="585"/>
      <c r="AL12" s="585"/>
      <c r="AM12" s="585"/>
      <c r="AN12" s="585"/>
      <c r="AO12" s="585"/>
      <c r="AP12" s="585"/>
      <c r="AQ12" s="585"/>
      <c r="AR12" s="585"/>
      <c r="BJ12" s="24"/>
      <c r="BK12" s="7"/>
    </row>
    <row r="13" spans="1:65" ht="17.25" customHeight="1" x14ac:dyDescent="0.25">
      <c r="A13" s="585"/>
      <c r="B13" s="585"/>
      <c r="C13" s="585"/>
      <c r="D13" s="585"/>
      <c r="E13" s="585"/>
      <c r="F13" s="585"/>
      <c r="G13" s="585"/>
      <c r="H13" s="585"/>
      <c r="I13" s="585"/>
      <c r="J13" s="585"/>
      <c r="K13" s="585"/>
      <c r="L13" s="585"/>
      <c r="M13" s="585"/>
      <c r="N13" s="585"/>
      <c r="O13" s="585"/>
      <c r="P13" s="585"/>
      <c r="Q13" s="585"/>
      <c r="R13" s="585"/>
      <c r="S13" s="585"/>
      <c r="T13" s="585"/>
      <c r="U13" s="585"/>
      <c r="V13" s="585"/>
      <c r="W13" s="585"/>
      <c r="X13" s="585"/>
      <c r="Y13" s="585"/>
      <c r="Z13" s="585"/>
      <c r="AA13" s="585"/>
      <c r="AB13" s="585"/>
      <c r="AC13" s="585"/>
      <c r="AD13" s="585"/>
      <c r="AE13" s="585"/>
      <c r="AF13" s="585"/>
      <c r="AG13" s="585"/>
      <c r="AH13" s="585"/>
      <c r="AI13" s="585"/>
      <c r="AJ13" s="585"/>
      <c r="AK13" s="585"/>
      <c r="AL13" s="585"/>
      <c r="AM13" s="585"/>
      <c r="AN13" s="585"/>
      <c r="AO13" s="585"/>
      <c r="AP13" s="585"/>
      <c r="AQ13" s="585"/>
      <c r="AR13" s="585"/>
      <c r="BJ13" s="24" t="s">
        <v>32</v>
      </c>
      <c r="BK13" s="7">
        <v>12</v>
      </c>
    </row>
    <row r="14" spans="1:65" ht="23.25" hidden="1" customHeight="1" x14ac:dyDescent="0.25">
      <c r="A14" s="585"/>
      <c r="B14" s="585"/>
      <c r="C14" s="585"/>
      <c r="D14" s="585"/>
      <c r="E14" s="585"/>
      <c r="F14" s="585"/>
      <c r="G14" s="585"/>
      <c r="H14" s="585"/>
      <c r="I14" s="585"/>
      <c r="J14" s="585"/>
      <c r="K14" s="585"/>
      <c r="L14" s="585"/>
      <c r="M14" s="585"/>
      <c r="N14" s="585"/>
      <c r="O14" s="585"/>
      <c r="P14" s="585"/>
      <c r="Q14" s="585"/>
      <c r="R14" s="585"/>
      <c r="S14" s="585"/>
      <c r="T14" s="585"/>
      <c r="U14" s="585"/>
      <c r="V14" s="585"/>
      <c r="W14" s="585"/>
      <c r="X14" s="585"/>
      <c r="Y14" s="585"/>
      <c r="Z14" s="585"/>
      <c r="AA14" s="585"/>
      <c r="AB14" s="585"/>
      <c r="AC14" s="585"/>
      <c r="BJ14" s="24" t="s">
        <v>33</v>
      </c>
      <c r="BK14" s="25">
        <v>0.5</v>
      </c>
    </row>
    <row r="15" spans="1:65" ht="48" hidden="1" customHeight="1" x14ac:dyDescent="0.25">
      <c r="A15" s="586" t="s">
        <v>14</v>
      </c>
      <c r="B15" s="586"/>
      <c r="C15" s="586"/>
      <c r="D15" s="586"/>
      <c r="E15" s="586"/>
      <c r="F15" s="586"/>
      <c r="G15" s="586"/>
      <c r="H15" s="586"/>
      <c r="I15" s="586"/>
      <c r="J15" s="586"/>
      <c r="K15" s="586"/>
      <c r="L15" s="586"/>
      <c r="M15" s="586"/>
      <c r="N15" s="586"/>
      <c r="O15" s="586"/>
      <c r="P15" s="586"/>
      <c r="Q15" s="586"/>
      <c r="R15" s="586"/>
      <c r="S15" s="586"/>
      <c r="T15" s="586"/>
      <c r="U15" s="586"/>
      <c r="V15" s="586"/>
      <c r="W15" s="586"/>
      <c r="X15" s="586"/>
      <c r="Y15" s="586"/>
      <c r="Z15" s="586"/>
      <c r="AA15" s="586"/>
      <c r="AB15" s="586"/>
      <c r="AC15" s="586"/>
      <c r="BJ15" s="24" t="s">
        <v>34</v>
      </c>
      <c r="BK15" s="7">
        <v>6.6</v>
      </c>
    </row>
    <row r="16" spans="1:65" ht="23.25" hidden="1" customHeight="1" thickBot="1" x14ac:dyDescent="0.3">
      <c r="A16" t="s">
        <v>19</v>
      </c>
      <c r="BJ16" s="24" t="s">
        <v>35</v>
      </c>
      <c r="BK16" s="7">
        <v>60</v>
      </c>
    </row>
    <row r="17" spans="1:63" s="33" customFormat="1" ht="60.75" hidden="1" customHeight="1" thickBot="1" x14ac:dyDescent="0.3">
      <c r="A17" s="554" t="s">
        <v>53</v>
      </c>
      <c r="B17" s="527" t="s">
        <v>10</v>
      </c>
      <c r="C17" s="527" t="s">
        <v>54</v>
      </c>
      <c r="D17" s="527" t="s">
        <v>55</v>
      </c>
      <c r="E17" s="530" t="s">
        <v>57</v>
      </c>
      <c r="F17" s="531"/>
      <c r="G17" s="531"/>
      <c r="H17" s="531"/>
      <c r="I17" s="532"/>
      <c r="J17" s="530" t="s">
        <v>59</v>
      </c>
      <c r="K17" s="531"/>
      <c r="L17" s="531"/>
      <c r="M17" s="531"/>
      <c r="N17" s="532"/>
      <c r="O17" s="530" t="s">
        <v>77</v>
      </c>
      <c r="P17" s="531"/>
      <c r="Q17" s="531"/>
      <c r="R17" s="531"/>
      <c r="S17" s="532"/>
      <c r="T17" s="530" t="s">
        <v>78</v>
      </c>
      <c r="U17" s="531"/>
      <c r="V17" s="531"/>
      <c r="W17" s="531"/>
      <c r="X17" s="532"/>
      <c r="Y17" s="542" t="s">
        <v>58</v>
      </c>
      <c r="Z17" s="543"/>
      <c r="AA17" s="543"/>
      <c r="AB17" s="543"/>
      <c r="AC17" s="543"/>
      <c r="AD17" s="543"/>
      <c r="AE17" s="543"/>
      <c r="AF17" s="543"/>
      <c r="AG17" s="543"/>
      <c r="AH17" s="543"/>
      <c r="AI17" s="544"/>
      <c r="AJ17" s="542" t="s">
        <v>60</v>
      </c>
      <c r="AK17" s="543"/>
      <c r="AL17" s="543"/>
      <c r="AM17" s="544"/>
      <c r="AN17" s="530" t="s">
        <v>64</v>
      </c>
      <c r="AO17" s="531"/>
      <c r="AP17" s="531"/>
      <c r="AQ17" s="531"/>
      <c r="AR17" s="532"/>
      <c r="AS17" s="530" t="s">
        <v>65</v>
      </c>
      <c r="AT17" s="531"/>
      <c r="AU17" s="531"/>
      <c r="AV17" s="531"/>
      <c r="AW17" s="532"/>
      <c r="AX17" s="530" t="s">
        <v>68</v>
      </c>
      <c r="AY17" s="531"/>
      <c r="AZ17" s="531"/>
      <c r="BA17" s="531"/>
      <c r="BB17" s="532"/>
      <c r="BC17" s="530" t="s">
        <v>69</v>
      </c>
      <c r="BD17" s="531"/>
      <c r="BE17" s="531"/>
      <c r="BF17" s="531"/>
      <c r="BG17" s="532"/>
      <c r="BH17" s="32"/>
      <c r="BJ17" s="34" t="s">
        <v>36</v>
      </c>
      <c r="BK17" s="35">
        <v>0.92300000000000004</v>
      </c>
    </row>
    <row r="18" spans="1:63" s="33" customFormat="1" hidden="1" x14ac:dyDescent="0.25">
      <c r="A18" s="555"/>
      <c r="B18" s="528"/>
      <c r="C18" s="528"/>
      <c r="D18" s="528"/>
      <c r="E18" s="533"/>
      <c r="F18" s="534"/>
      <c r="G18" s="534"/>
      <c r="H18" s="534"/>
      <c r="I18" s="535"/>
      <c r="J18" s="533"/>
      <c r="K18" s="534"/>
      <c r="L18" s="534"/>
      <c r="M18" s="534"/>
      <c r="N18" s="535"/>
      <c r="O18" s="533"/>
      <c r="P18" s="534"/>
      <c r="Q18" s="534"/>
      <c r="R18" s="534"/>
      <c r="S18" s="535"/>
      <c r="T18" s="533"/>
      <c r="U18" s="534"/>
      <c r="V18" s="534"/>
      <c r="W18" s="534"/>
      <c r="X18" s="535"/>
      <c r="Y18" s="545"/>
      <c r="Z18" s="546"/>
      <c r="AA18" s="546"/>
      <c r="AB18" s="546"/>
      <c r="AC18" s="546"/>
      <c r="AD18" s="546"/>
      <c r="AE18" s="546"/>
      <c r="AF18" s="546"/>
      <c r="AG18" s="546"/>
      <c r="AH18" s="546"/>
      <c r="AI18" s="547"/>
      <c r="AJ18" s="545"/>
      <c r="AK18" s="546"/>
      <c r="AL18" s="546"/>
      <c r="AM18" s="547"/>
      <c r="AN18" s="533"/>
      <c r="AO18" s="534"/>
      <c r="AP18" s="534"/>
      <c r="AQ18" s="534"/>
      <c r="AR18" s="535"/>
      <c r="AS18" s="533"/>
      <c r="AT18" s="534"/>
      <c r="AU18" s="534"/>
      <c r="AV18" s="534"/>
      <c r="AW18" s="535"/>
      <c r="AX18" s="533"/>
      <c r="AY18" s="534"/>
      <c r="AZ18" s="534"/>
      <c r="BA18" s="534"/>
      <c r="BB18" s="535"/>
      <c r="BC18" s="533"/>
      <c r="BD18" s="534"/>
      <c r="BE18" s="534"/>
      <c r="BF18" s="534"/>
      <c r="BG18" s="535"/>
      <c r="BH18" s="32"/>
    </row>
    <row r="19" spans="1:63" s="33" customFormat="1" ht="15.75" hidden="1" thickBot="1" x14ac:dyDescent="0.3">
      <c r="A19" s="555"/>
      <c r="B19" s="528"/>
      <c r="C19" s="528"/>
      <c r="D19" s="528"/>
      <c r="E19" s="536"/>
      <c r="F19" s="537"/>
      <c r="G19" s="537"/>
      <c r="H19" s="537"/>
      <c r="I19" s="538"/>
      <c r="J19" s="536"/>
      <c r="K19" s="537"/>
      <c r="L19" s="537"/>
      <c r="M19" s="537"/>
      <c r="N19" s="538"/>
      <c r="O19" s="536"/>
      <c r="P19" s="537"/>
      <c r="Q19" s="537"/>
      <c r="R19" s="537"/>
      <c r="S19" s="538"/>
      <c r="T19" s="536"/>
      <c r="U19" s="537"/>
      <c r="V19" s="537"/>
      <c r="W19" s="537"/>
      <c r="X19" s="538"/>
      <c r="Y19" s="548"/>
      <c r="Z19" s="549"/>
      <c r="AA19" s="549"/>
      <c r="AB19" s="549"/>
      <c r="AC19" s="549"/>
      <c r="AD19" s="549"/>
      <c r="AE19" s="549"/>
      <c r="AF19" s="549"/>
      <c r="AG19" s="549"/>
      <c r="AH19" s="549"/>
      <c r="AI19" s="550"/>
      <c r="AJ19" s="548"/>
      <c r="AK19" s="549"/>
      <c r="AL19" s="549"/>
      <c r="AM19" s="550"/>
      <c r="AN19" s="536"/>
      <c r="AO19" s="537"/>
      <c r="AP19" s="537"/>
      <c r="AQ19" s="537"/>
      <c r="AR19" s="538"/>
      <c r="AS19" s="536"/>
      <c r="AT19" s="537"/>
      <c r="AU19" s="537"/>
      <c r="AV19" s="537"/>
      <c r="AW19" s="538"/>
      <c r="AX19" s="536"/>
      <c r="AY19" s="537"/>
      <c r="AZ19" s="537"/>
      <c r="BA19" s="537"/>
      <c r="BB19" s="538"/>
      <c r="BC19" s="536"/>
      <c r="BD19" s="537"/>
      <c r="BE19" s="537"/>
      <c r="BF19" s="537"/>
      <c r="BG19" s="538"/>
      <c r="BH19" s="32"/>
    </row>
    <row r="20" spans="1:63" s="33" customFormat="1" ht="15" hidden="1" customHeight="1" x14ac:dyDescent="0.25">
      <c r="A20" s="555"/>
      <c r="B20" s="528"/>
      <c r="C20" s="528"/>
      <c r="D20" s="528"/>
      <c r="E20" s="554" t="s">
        <v>29</v>
      </c>
      <c r="F20" s="539" t="s">
        <v>43</v>
      </c>
      <c r="G20" s="539" t="s">
        <v>44</v>
      </c>
      <c r="H20" s="539" t="s">
        <v>45</v>
      </c>
      <c r="I20" s="539" t="s">
        <v>46</v>
      </c>
      <c r="J20" s="554" t="s">
        <v>29</v>
      </c>
      <c r="K20" s="539" t="s">
        <v>43</v>
      </c>
      <c r="L20" s="539" t="s">
        <v>71</v>
      </c>
      <c r="M20" s="539" t="s">
        <v>45</v>
      </c>
      <c r="N20" s="539" t="s">
        <v>46</v>
      </c>
      <c r="O20" s="561" t="s">
        <v>40</v>
      </c>
      <c r="P20" s="651" t="s">
        <v>41</v>
      </c>
      <c r="Q20" s="651" t="s">
        <v>61</v>
      </c>
      <c r="R20" s="648" t="s">
        <v>56</v>
      </c>
      <c r="S20" s="645" t="s">
        <v>72</v>
      </c>
      <c r="T20" s="539" t="s">
        <v>40</v>
      </c>
      <c r="U20" s="539" t="s">
        <v>41</v>
      </c>
      <c r="V20" s="539" t="s">
        <v>61</v>
      </c>
      <c r="W20" s="551" t="s">
        <v>56</v>
      </c>
      <c r="X20" s="539" t="s">
        <v>72</v>
      </c>
      <c r="Y20" s="561" t="s">
        <v>73</v>
      </c>
      <c r="Z20" s="36"/>
      <c r="AA20" s="37"/>
      <c r="AB20" s="577" t="s">
        <v>75</v>
      </c>
      <c r="AC20" s="539" t="s">
        <v>39</v>
      </c>
      <c r="AD20" s="539" t="s">
        <v>38</v>
      </c>
      <c r="AE20" s="539" t="s">
        <v>52</v>
      </c>
      <c r="AF20" s="539" t="s">
        <v>76</v>
      </c>
      <c r="AG20" s="539" t="s">
        <v>66</v>
      </c>
      <c r="AH20" s="539" t="s">
        <v>67</v>
      </c>
      <c r="AI20" s="539" t="s">
        <v>70</v>
      </c>
      <c r="AJ20" s="539" t="s">
        <v>40</v>
      </c>
      <c r="AK20" s="539" t="s">
        <v>41</v>
      </c>
      <c r="AL20" s="539" t="s">
        <v>61</v>
      </c>
      <c r="AM20" s="551" t="s">
        <v>56</v>
      </c>
      <c r="AN20" s="527" t="s">
        <v>48</v>
      </c>
      <c r="AO20" s="527" t="s">
        <v>49</v>
      </c>
      <c r="AP20" s="527" t="s">
        <v>50</v>
      </c>
      <c r="AQ20" s="527" t="s">
        <v>62</v>
      </c>
      <c r="AR20" s="527" t="s">
        <v>51</v>
      </c>
      <c r="AS20" s="527" t="s">
        <v>48</v>
      </c>
      <c r="AT20" s="527" t="s">
        <v>49</v>
      </c>
      <c r="AU20" s="527" t="s">
        <v>50</v>
      </c>
      <c r="AV20" s="527" t="s">
        <v>62</v>
      </c>
      <c r="AW20" s="527" t="s">
        <v>51</v>
      </c>
      <c r="AX20" s="527" t="s">
        <v>48</v>
      </c>
      <c r="AY20" s="527" t="s">
        <v>49</v>
      </c>
      <c r="AZ20" s="527" t="s">
        <v>50</v>
      </c>
      <c r="BA20" s="527" t="s">
        <v>62</v>
      </c>
      <c r="BB20" s="527" t="s">
        <v>51</v>
      </c>
      <c r="BC20" s="527" t="s">
        <v>48</v>
      </c>
      <c r="BD20" s="527" t="s">
        <v>49</v>
      </c>
      <c r="BE20" s="527" t="s">
        <v>50</v>
      </c>
      <c r="BF20" s="527" t="s">
        <v>62</v>
      </c>
      <c r="BG20" s="527" t="s">
        <v>51</v>
      </c>
      <c r="BH20" s="32"/>
    </row>
    <row r="21" spans="1:63" s="33" customFormat="1" hidden="1" x14ac:dyDescent="0.25">
      <c r="A21" s="555"/>
      <c r="B21" s="528"/>
      <c r="C21" s="528"/>
      <c r="D21" s="528"/>
      <c r="E21" s="555"/>
      <c r="F21" s="540"/>
      <c r="G21" s="540"/>
      <c r="H21" s="540"/>
      <c r="I21" s="540"/>
      <c r="J21" s="555"/>
      <c r="K21" s="540"/>
      <c r="L21" s="540"/>
      <c r="M21" s="540"/>
      <c r="N21" s="540"/>
      <c r="O21" s="562"/>
      <c r="P21" s="652"/>
      <c r="Q21" s="652"/>
      <c r="R21" s="649"/>
      <c r="S21" s="646"/>
      <c r="T21" s="540"/>
      <c r="U21" s="540"/>
      <c r="V21" s="540"/>
      <c r="W21" s="552"/>
      <c r="X21" s="540"/>
      <c r="Y21" s="562"/>
      <c r="Z21" s="38"/>
      <c r="AA21" s="39"/>
      <c r="AB21" s="578"/>
      <c r="AC21" s="540"/>
      <c r="AD21" s="540"/>
      <c r="AE21" s="540"/>
      <c r="AF21" s="540"/>
      <c r="AG21" s="540"/>
      <c r="AH21" s="540"/>
      <c r="AI21" s="540"/>
      <c r="AJ21" s="540"/>
      <c r="AK21" s="540"/>
      <c r="AL21" s="540"/>
      <c r="AM21" s="552"/>
      <c r="AN21" s="528"/>
      <c r="AO21" s="528"/>
      <c r="AP21" s="528"/>
      <c r="AQ21" s="528"/>
      <c r="AR21" s="528"/>
      <c r="AS21" s="528"/>
      <c r="AT21" s="528"/>
      <c r="AU21" s="528"/>
      <c r="AV21" s="528"/>
      <c r="AW21" s="528"/>
      <c r="AX21" s="528"/>
      <c r="AY21" s="528"/>
      <c r="AZ21" s="528"/>
      <c r="BA21" s="528"/>
      <c r="BB21" s="528"/>
      <c r="BC21" s="528"/>
      <c r="BD21" s="528"/>
      <c r="BE21" s="528"/>
      <c r="BF21" s="528"/>
      <c r="BG21" s="528"/>
      <c r="BH21" s="32"/>
    </row>
    <row r="22" spans="1:63" s="33" customFormat="1" hidden="1" x14ac:dyDescent="0.25">
      <c r="A22" s="555"/>
      <c r="B22" s="528"/>
      <c r="C22" s="528"/>
      <c r="D22" s="528"/>
      <c r="E22" s="555"/>
      <c r="F22" s="540"/>
      <c r="G22" s="540"/>
      <c r="H22" s="540"/>
      <c r="I22" s="540"/>
      <c r="J22" s="555"/>
      <c r="K22" s="540"/>
      <c r="L22" s="540"/>
      <c r="M22" s="540"/>
      <c r="N22" s="540"/>
      <c r="O22" s="562"/>
      <c r="P22" s="652"/>
      <c r="Q22" s="652"/>
      <c r="R22" s="649"/>
      <c r="S22" s="646"/>
      <c r="T22" s="540"/>
      <c r="U22" s="540"/>
      <c r="V22" s="540"/>
      <c r="W22" s="552"/>
      <c r="X22" s="540"/>
      <c r="Y22" s="562"/>
      <c r="Z22" s="38"/>
      <c r="AA22" s="39"/>
      <c r="AB22" s="578"/>
      <c r="AC22" s="540"/>
      <c r="AD22" s="540"/>
      <c r="AE22" s="540"/>
      <c r="AF22" s="540"/>
      <c r="AG22" s="540"/>
      <c r="AH22" s="540"/>
      <c r="AI22" s="540"/>
      <c r="AJ22" s="540"/>
      <c r="AK22" s="540"/>
      <c r="AL22" s="540"/>
      <c r="AM22" s="552"/>
      <c r="AN22" s="528"/>
      <c r="AO22" s="528"/>
      <c r="AP22" s="528"/>
      <c r="AQ22" s="528"/>
      <c r="AR22" s="528"/>
      <c r="AS22" s="528"/>
      <c r="AT22" s="528"/>
      <c r="AU22" s="528"/>
      <c r="AV22" s="528"/>
      <c r="AW22" s="528"/>
      <c r="AX22" s="528"/>
      <c r="AY22" s="528"/>
      <c r="AZ22" s="528"/>
      <c r="BA22" s="528"/>
      <c r="BB22" s="528"/>
      <c r="BC22" s="528"/>
      <c r="BD22" s="528"/>
      <c r="BE22" s="528"/>
      <c r="BF22" s="528"/>
      <c r="BG22" s="528"/>
      <c r="BH22" s="32"/>
    </row>
    <row r="23" spans="1:63" s="33" customFormat="1" hidden="1" x14ac:dyDescent="0.25">
      <c r="A23" s="555"/>
      <c r="B23" s="528"/>
      <c r="C23" s="528"/>
      <c r="D23" s="528"/>
      <c r="E23" s="555"/>
      <c r="F23" s="540"/>
      <c r="G23" s="540"/>
      <c r="H23" s="540"/>
      <c r="I23" s="540"/>
      <c r="J23" s="555"/>
      <c r="K23" s="540"/>
      <c r="L23" s="540"/>
      <c r="M23" s="540"/>
      <c r="N23" s="540"/>
      <c r="O23" s="562"/>
      <c r="P23" s="652"/>
      <c r="Q23" s="652"/>
      <c r="R23" s="649"/>
      <c r="S23" s="646"/>
      <c r="T23" s="540"/>
      <c r="U23" s="540"/>
      <c r="V23" s="540"/>
      <c r="W23" s="552"/>
      <c r="X23" s="540"/>
      <c r="Y23" s="562"/>
      <c r="Z23" s="38"/>
      <c r="AA23" s="39"/>
      <c r="AB23" s="578"/>
      <c r="AC23" s="540"/>
      <c r="AD23" s="540"/>
      <c r="AE23" s="540"/>
      <c r="AF23" s="540"/>
      <c r="AG23" s="540"/>
      <c r="AH23" s="540"/>
      <c r="AI23" s="540"/>
      <c r="AJ23" s="540"/>
      <c r="AK23" s="540"/>
      <c r="AL23" s="540"/>
      <c r="AM23" s="552"/>
      <c r="AN23" s="528"/>
      <c r="AO23" s="528"/>
      <c r="AP23" s="528"/>
      <c r="AQ23" s="528"/>
      <c r="AR23" s="528"/>
      <c r="AS23" s="528"/>
      <c r="AT23" s="528"/>
      <c r="AU23" s="528"/>
      <c r="AV23" s="528"/>
      <c r="AW23" s="528"/>
      <c r="AX23" s="528"/>
      <c r="AY23" s="528"/>
      <c r="AZ23" s="528"/>
      <c r="BA23" s="528"/>
      <c r="BB23" s="528"/>
      <c r="BC23" s="528"/>
      <c r="BD23" s="528"/>
      <c r="BE23" s="528"/>
      <c r="BF23" s="528"/>
      <c r="BG23" s="528"/>
      <c r="BH23" s="32"/>
    </row>
    <row r="24" spans="1:63" s="33" customFormat="1" ht="87" hidden="1" customHeight="1" thickBot="1" x14ac:dyDescent="0.3">
      <c r="A24" s="556"/>
      <c r="B24" s="529"/>
      <c r="C24" s="529"/>
      <c r="D24" s="529"/>
      <c r="E24" s="556"/>
      <c r="F24" s="541"/>
      <c r="G24" s="541"/>
      <c r="H24" s="541"/>
      <c r="I24" s="541"/>
      <c r="J24" s="556"/>
      <c r="K24" s="541"/>
      <c r="L24" s="541"/>
      <c r="M24" s="541"/>
      <c r="N24" s="541"/>
      <c r="O24" s="563"/>
      <c r="P24" s="653"/>
      <c r="Q24" s="653"/>
      <c r="R24" s="650"/>
      <c r="S24" s="647"/>
      <c r="T24" s="541"/>
      <c r="U24" s="541"/>
      <c r="V24" s="541"/>
      <c r="W24" s="553"/>
      <c r="X24" s="541"/>
      <c r="Y24" s="563"/>
      <c r="Z24" s="40"/>
      <c r="AA24" s="41"/>
      <c r="AB24" s="579"/>
      <c r="AC24" s="541"/>
      <c r="AD24" s="541"/>
      <c r="AE24" s="541"/>
      <c r="AF24" s="541"/>
      <c r="AG24" s="541"/>
      <c r="AH24" s="541"/>
      <c r="AI24" s="541"/>
      <c r="AJ24" s="541"/>
      <c r="AK24" s="541"/>
      <c r="AL24" s="541"/>
      <c r="AM24" s="553"/>
      <c r="AN24" s="529"/>
      <c r="AO24" s="529"/>
      <c r="AP24" s="529"/>
      <c r="AQ24" s="529"/>
      <c r="AR24" s="529"/>
      <c r="AS24" s="529"/>
      <c r="AT24" s="529"/>
      <c r="AU24" s="529"/>
      <c r="AV24" s="529"/>
      <c r="AW24" s="529"/>
      <c r="AX24" s="529"/>
      <c r="AY24" s="529"/>
      <c r="AZ24" s="529"/>
      <c r="BA24" s="529"/>
      <c r="BB24" s="529"/>
      <c r="BC24" s="529"/>
      <c r="BD24" s="529"/>
      <c r="BE24" s="529"/>
      <c r="BF24" s="529"/>
      <c r="BG24" s="529"/>
      <c r="BH24" s="32"/>
    </row>
    <row r="25" spans="1:63" hidden="1" x14ac:dyDescent="0.25">
      <c r="A25" s="1" t="s">
        <v>27</v>
      </c>
      <c r="B25" s="160">
        <f>B26+B27+B28+B29+B30+B31+B32+B33+B34</f>
        <v>14.25</v>
      </c>
      <c r="C25" s="105">
        <f>(BK10-(BK11-BK13)*BK14)*BK15*BK16*BK17</f>
        <v>85528.871999999988</v>
      </c>
      <c r="D25" s="105">
        <f>D26+D27+D28+D29+D30+D31+D32+D33+D34</f>
        <v>1218788.25</v>
      </c>
      <c r="E25" s="106"/>
      <c r="F25" s="107"/>
      <c r="G25" s="183"/>
      <c r="H25" s="107"/>
      <c r="I25" s="108"/>
      <c r="J25" s="106"/>
      <c r="K25" s="107"/>
      <c r="L25" s="107"/>
      <c r="M25" s="107"/>
      <c r="N25" s="109"/>
      <c r="O25" s="166"/>
      <c r="P25" s="110"/>
      <c r="Q25" s="110"/>
      <c r="R25" s="110"/>
      <c r="S25" s="167"/>
      <c r="T25" s="112"/>
      <c r="U25" s="107"/>
      <c r="V25" s="107"/>
      <c r="W25" s="108"/>
      <c r="X25" s="152"/>
      <c r="Y25" s="106">
        <f>Y26+Y27+Y28+Y29+Y30+Y31+Y32+Y33+Y34</f>
        <v>59095.70249967889</v>
      </c>
      <c r="Z25" s="107"/>
      <c r="AA25" s="107"/>
      <c r="AB25" s="107"/>
      <c r="AC25" s="107"/>
      <c r="AD25" s="107"/>
      <c r="AE25" s="109"/>
      <c r="AF25" s="170"/>
      <c r="AG25" s="110"/>
      <c r="AH25" s="110"/>
      <c r="AI25" s="111">
        <f>AI26+AI27+AI28+AI29+AI30+AI31+AI32+AI33+AI34</f>
        <v>252.5457371781149</v>
      </c>
      <c r="AJ25" s="112"/>
      <c r="AK25" s="107"/>
      <c r="AL25" s="107"/>
      <c r="AM25" s="108"/>
      <c r="AN25" s="106"/>
      <c r="AO25" s="107"/>
      <c r="AP25" s="107"/>
      <c r="AQ25" s="107"/>
      <c r="AR25" s="108"/>
      <c r="AS25" s="112"/>
      <c r="AT25" s="107"/>
      <c r="AU25" s="107"/>
      <c r="AV25" s="107"/>
      <c r="AW25" s="108"/>
      <c r="AX25" s="112"/>
      <c r="AY25" s="107"/>
      <c r="AZ25" s="107"/>
      <c r="BA25" s="107"/>
      <c r="BB25" s="108"/>
      <c r="BC25" s="112"/>
      <c r="BD25" s="107"/>
      <c r="BE25" s="107"/>
      <c r="BF25" s="107"/>
      <c r="BG25" s="108"/>
      <c r="BH25" s="21"/>
    </row>
    <row r="26" spans="1:63" hidden="1" x14ac:dyDescent="0.25">
      <c r="A26" s="3" t="s">
        <v>0</v>
      </c>
      <c r="B26" s="161">
        <v>1.5</v>
      </c>
      <c r="C26" s="113">
        <f>ROUND(C25,0)</f>
        <v>85529</v>
      </c>
      <c r="D26" s="113">
        <f t="shared" ref="D26:D35" si="0">B26*C26</f>
        <v>128293.5</v>
      </c>
      <c r="E26" s="114">
        <f>D26/S26</f>
        <v>23.649980291683093</v>
      </c>
      <c r="F26" s="115">
        <v>30</v>
      </c>
      <c r="G26" s="117">
        <f t="shared" ref="G26:G35" si="1">F26/1.3</f>
        <v>23.076923076923077</v>
      </c>
      <c r="H26" s="115">
        <f>F26</f>
        <v>30</v>
      </c>
      <c r="I26" s="116">
        <f>G26/1.3</f>
        <v>17.751479289940828</v>
      </c>
      <c r="J26" s="114">
        <f t="shared" ref="J26:J35" si="2">D26/X26</f>
        <v>15.766653527788728</v>
      </c>
      <c r="K26" s="115">
        <f t="shared" ref="K26:K35" si="3">F26/1.5</f>
        <v>20</v>
      </c>
      <c r="L26" s="115">
        <f>K26/1.3</f>
        <v>15.384615384615383</v>
      </c>
      <c r="M26" s="115">
        <f t="shared" ref="M26:N35" si="4">H26/1.5</f>
        <v>20</v>
      </c>
      <c r="N26" s="118">
        <f>I26/1.5</f>
        <v>11.834319526627219</v>
      </c>
      <c r="O26" s="114">
        <f>(D26*AJ26/100)/F26</f>
        <v>1625.0509999999999</v>
      </c>
      <c r="P26" s="115">
        <f t="shared" ref="P26:P35" si="5">(D26*AK26/100)/G26</f>
        <v>1779.0031999999999</v>
      </c>
      <c r="Q26" s="115">
        <f t="shared" ref="Q26:Q35" si="6">(D26*AL26/100)/H26</f>
        <v>213.82250000000002</v>
      </c>
      <c r="R26" s="115">
        <f t="shared" ref="R26:R35" si="7">(D26*AM26/100)/I26</f>
        <v>1806.800125</v>
      </c>
      <c r="S26" s="116">
        <f>O26+P26+Q26+R26</f>
        <v>5424.6768249999996</v>
      </c>
      <c r="T26" s="119">
        <f t="shared" ref="T26:T35" si="8">(D26*AJ26/100)/K26</f>
        <v>2437.5765000000001</v>
      </c>
      <c r="U26" s="119">
        <f t="shared" ref="U26:U35" si="9">(D26*AK26/100)/L26</f>
        <v>2668.5048000000002</v>
      </c>
      <c r="V26" s="119">
        <f t="shared" ref="V26:V32" si="10">(D26*AL26/100)/M26</f>
        <v>320.73374999999999</v>
      </c>
      <c r="W26" s="119">
        <f t="shared" ref="W26:W32" si="11">(D26*AM26/100)/N26</f>
        <v>2710.2001875000001</v>
      </c>
      <c r="X26" s="153">
        <f>T26+U26+V26+W26</f>
        <v>8137.0152374999998</v>
      </c>
      <c r="Y26" s="114">
        <f>D26/E26</f>
        <v>5424.6768249999996</v>
      </c>
      <c r="Z26" s="117"/>
      <c r="AA26" s="117"/>
      <c r="AB26" s="117">
        <f>D26/J26</f>
        <v>8137.0152374999998</v>
      </c>
      <c r="AC26" s="115">
        <f>C26/E26</f>
        <v>3616.4512166666664</v>
      </c>
      <c r="AD26" s="115">
        <f>AC26/$BM$10</f>
        <v>15.454919729344729</v>
      </c>
      <c r="AE26" s="118">
        <f>AD26*1.5</f>
        <v>23.182379594017092</v>
      </c>
      <c r="AF26" s="118">
        <f>C26/J26/$BM$10</f>
        <v>23.182379594017092</v>
      </c>
      <c r="AG26" s="115">
        <f>AD26/4</f>
        <v>3.8637299323361822</v>
      </c>
      <c r="AH26" s="115">
        <f>AD26/2</f>
        <v>7.7274598646723645</v>
      </c>
      <c r="AI26" s="111">
        <f>AD26*B26</f>
        <v>23.182379594017092</v>
      </c>
      <c r="AJ26" s="119">
        <v>38</v>
      </c>
      <c r="AK26" s="115">
        <f>100-AJ26-AL26-AM26</f>
        <v>32</v>
      </c>
      <c r="AL26" s="115">
        <v>5</v>
      </c>
      <c r="AM26" s="116">
        <v>25</v>
      </c>
      <c r="AN26" s="114">
        <f>AO26+AP26+AQ26+AR26</f>
        <v>15.454919729344731</v>
      </c>
      <c r="AO26" s="115">
        <f>AD26*AJ26%</f>
        <v>5.8728694971509974</v>
      </c>
      <c r="AP26" s="115">
        <f>AD26*AK26%</f>
        <v>4.9455743133903134</v>
      </c>
      <c r="AQ26" s="115">
        <f>AD26*AL26%</f>
        <v>0.77274598646723647</v>
      </c>
      <c r="AR26" s="116">
        <f>AD26*AM26%</f>
        <v>3.8637299323361822</v>
      </c>
      <c r="AS26" s="119">
        <f>AT26+AU26+AV26+AW26</f>
        <v>23.182379594017092</v>
      </c>
      <c r="AT26" s="115">
        <f>AE26*AJ26%</f>
        <v>8.8093042457264961</v>
      </c>
      <c r="AU26" s="115">
        <f>AE26*AK26%</f>
        <v>7.4183614700854701</v>
      </c>
      <c r="AV26" s="115">
        <f>AE26*AL26%</f>
        <v>1.1591189797008548</v>
      </c>
      <c r="AW26" s="116">
        <f>AE26*AM26%</f>
        <v>5.7955948985042731</v>
      </c>
      <c r="AX26" s="119">
        <f t="shared" ref="AX26:AX35" si="12">AY26+AZ26+BA26+BB26</f>
        <v>3.8637299323361827</v>
      </c>
      <c r="AY26" s="115">
        <f>AG26*AJ26%</f>
        <v>1.4682173742877493</v>
      </c>
      <c r="AZ26" s="115">
        <f>AG26*AK26%</f>
        <v>1.2363935783475783</v>
      </c>
      <c r="BA26" s="115">
        <f>AG26*AL26%</f>
        <v>0.19318649661680912</v>
      </c>
      <c r="BB26" s="115">
        <f>AG26*AM26%</f>
        <v>0.96593248308404556</v>
      </c>
      <c r="BC26" s="119">
        <f>BD26+BE26+BF26+BG26</f>
        <v>7.7274598646723653</v>
      </c>
      <c r="BD26" s="115">
        <f>AH26*AJ26%</f>
        <v>2.9364347485754987</v>
      </c>
      <c r="BE26" s="115">
        <f>AH26*AK26%</f>
        <v>2.4727871566951567</v>
      </c>
      <c r="BF26" s="115">
        <f>AH26*AL26%</f>
        <v>0.38637299323361823</v>
      </c>
      <c r="BG26" s="115">
        <f>AH26*AM26%</f>
        <v>1.9318649661680911</v>
      </c>
      <c r="BH26" s="21"/>
    </row>
    <row r="27" spans="1:63" hidden="1" x14ac:dyDescent="0.25">
      <c r="A27" s="3" t="s">
        <v>1</v>
      </c>
      <c r="B27" s="161">
        <v>1.5</v>
      </c>
      <c r="C27" s="113">
        <f t="shared" ref="C27:C44" si="13">ROUND(C26,0)</f>
        <v>85529</v>
      </c>
      <c r="D27" s="113">
        <f t="shared" si="0"/>
        <v>128293.5</v>
      </c>
      <c r="E27" s="114">
        <f t="shared" ref="E27:E35" si="14">D27/S27</f>
        <v>19.432568985619898</v>
      </c>
      <c r="F27" s="115">
        <v>25</v>
      </c>
      <c r="G27" s="117">
        <f t="shared" si="1"/>
        <v>19.23076923076923</v>
      </c>
      <c r="H27" s="115">
        <f t="shared" ref="H27:H35" si="15">F27</f>
        <v>25</v>
      </c>
      <c r="I27" s="116">
        <f t="shared" ref="I27:I35" si="16">G27/1.3</f>
        <v>14.792899408284022</v>
      </c>
      <c r="J27" s="114">
        <f t="shared" si="2"/>
        <v>12.955045990413264</v>
      </c>
      <c r="K27" s="115">
        <f t="shared" si="3"/>
        <v>16.666666666666668</v>
      </c>
      <c r="L27" s="115">
        <f t="shared" ref="L27:L35" si="17">K27/1.3</f>
        <v>12.820512820512821</v>
      </c>
      <c r="M27" s="115">
        <f t="shared" si="4"/>
        <v>16.666666666666668</v>
      </c>
      <c r="N27" s="118">
        <f t="shared" si="4"/>
        <v>9.8619329388560146</v>
      </c>
      <c r="O27" s="114">
        <f t="shared" ref="O27:O35" si="18">(D27*AJ27/100)/F27</f>
        <v>1642.1568</v>
      </c>
      <c r="P27" s="115">
        <f t="shared" si="5"/>
        <v>2535.0795600000001</v>
      </c>
      <c r="Q27" s="115">
        <f t="shared" si="6"/>
        <v>256.58699999999999</v>
      </c>
      <c r="R27" s="115">
        <f t="shared" si="7"/>
        <v>2168.1601500000002</v>
      </c>
      <c r="S27" s="116">
        <f t="shared" ref="S27:S35" si="19">O27+P27+Q27+R27</f>
        <v>6601.98351</v>
      </c>
      <c r="T27" s="119">
        <f t="shared" si="8"/>
        <v>2463.2351999999996</v>
      </c>
      <c r="U27" s="119">
        <f t="shared" si="9"/>
        <v>3802.6193399999997</v>
      </c>
      <c r="V27" s="119">
        <f t="shared" si="10"/>
        <v>384.88049999999998</v>
      </c>
      <c r="W27" s="119">
        <f t="shared" si="11"/>
        <v>3252.2402250000005</v>
      </c>
      <c r="X27" s="153">
        <f t="shared" ref="X27:X35" si="20">T27+U27+V27+W27</f>
        <v>9902.9752650000009</v>
      </c>
      <c r="Y27" s="114">
        <f t="shared" ref="Y27:Y35" si="21">D27/E27</f>
        <v>6601.98351</v>
      </c>
      <c r="Z27" s="117"/>
      <c r="AA27" s="117"/>
      <c r="AB27" s="117">
        <f t="shared" ref="AB27:AB35" si="22">D27/J27</f>
        <v>9902.9752650000009</v>
      </c>
      <c r="AC27" s="115">
        <f t="shared" ref="AC27:AC35" si="23">C27/E27</f>
        <v>4401.3223399999997</v>
      </c>
      <c r="AD27" s="115">
        <f t="shared" ref="AD27:AD35" si="24">AC27/$BM$10</f>
        <v>18.809069829059826</v>
      </c>
      <c r="AE27" s="118">
        <f t="shared" ref="AE27:AE35" si="25">AD27*1.5</f>
        <v>28.213604743589741</v>
      </c>
      <c r="AF27" s="118">
        <f t="shared" ref="AF27:AF35" si="26">C27/J27/$BM$10</f>
        <v>28.213604743589748</v>
      </c>
      <c r="AG27" s="115">
        <f t="shared" ref="AG27:AG35" si="27">AD27/4</f>
        <v>4.7022674572649565</v>
      </c>
      <c r="AH27" s="115">
        <f t="shared" ref="AH27:AH35" si="28">AD27/2</f>
        <v>9.4045349145299131</v>
      </c>
      <c r="AI27" s="111">
        <f t="shared" ref="AI27:AI35" si="29">AD27*B27</f>
        <v>28.213604743589741</v>
      </c>
      <c r="AJ27" s="119">
        <v>32</v>
      </c>
      <c r="AK27" s="115">
        <f t="shared" ref="AK27:AK36" si="30">100-AJ27-AL27-AM27</f>
        <v>38</v>
      </c>
      <c r="AL27" s="115">
        <v>5</v>
      </c>
      <c r="AM27" s="116">
        <v>25</v>
      </c>
      <c r="AN27" s="114">
        <f t="shared" ref="AN27:AN36" si="31">AO27+AP27+AQ27+AR27</f>
        <v>18.809069829059826</v>
      </c>
      <c r="AO27" s="115">
        <f t="shared" ref="AO27:AO36" si="32">AD27*AJ27%</f>
        <v>6.0189023452991446</v>
      </c>
      <c r="AP27" s="115">
        <f t="shared" ref="AP27:AP36" si="33">AD27*AK27%</f>
        <v>7.1474465350427341</v>
      </c>
      <c r="AQ27" s="115">
        <f t="shared" ref="AQ27:AQ36" si="34">AD27*AL27%</f>
        <v>0.9404534914529914</v>
      </c>
      <c r="AR27" s="116">
        <f t="shared" ref="AR27:AR36" si="35">AD27*AM27%</f>
        <v>4.7022674572649565</v>
      </c>
      <c r="AS27" s="119">
        <f t="shared" ref="AS27:AS35" si="36">AT27+AU27+AV27+AW27</f>
        <v>28.213604743589745</v>
      </c>
      <c r="AT27" s="115">
        <f t="shared" ref="AT27:AT37" si="37">AE27*AJ27%</f>
        <v>9.0283535179487178</v>
      </c>
      <c r="AU27" s="115">
        <f t="shared" ref="AU27:AU36" si="38">AE27*AK27%</f>
        <v>10.721169802564102</v>
      </c>
      <c r="AV27" s="115">
        <f t="shared" ref="AV27:AV36" si="39">AE27*AL27%</f>
        <v>1.4106802371794871</v>
      </c>
      <c r="AW27" s="116">
        <f t="shared" ref="AW27:AW36" si="40">AE27*AM27%</f>
        <v>7.0534011858974353</v>
      </c>
      <c r="AX27" s="119">
        <f t="shared" si="12"/>
        <v>4.7022674572649565</v>
      </c>
      <c r="AY27" s="115">
        <f t="shared" ref="AY27:AY36" si="41">AG27*AJ27%</f>
        <v>1.5047255863247861</v>
      </c>
      <c r="AZ27" s="115">
        <f t="shared" ref="AZ27:AZ36" si="42">AG27*AK27%</f>
        <v>1.7868616337606835</v>
      </c>
      <c r="BA27" s="115">
        <f t="shared" ref="BA27:BA36" si="43">AG27*AL27%</f>
        <v>0.23511337286324785</v>
      </c>
      <c r="BB27" s="115">
        <f t="shared" ref="BB27:BB36" si="44">AG27*AM27%</f>
        <v>1.1755668643162391</v>
      </c>
      <c r="BC27" s="119">
        <f t="shared" ref="BC27:BC35" si="45">BD27+BE27+BF27+BG27</f>
        <v>9.4045349145299131</v>
      </c>
      <c r="BD27" s="115">
        <f t="shared" ref="BD27:BD35" si="46">AH27*AJ27%</f>
        <v>3.0094511726495723</v>
      </c>
      <c r="BE27" s="115">
        <f t="shared" ref="BE27:BE35" si="47">AH27*AK27%</f>
        <v>3.573723267521367</v>
      </c>
      <c r="BF27" s="115">
        <f t="shared" ref="BF27:BF35" si="48">AH27*AL27%</f>
        <v>0.4702267457264957</v>
      </c>
      <c r="BG27" s="115">
        <f t="shared" ref="BG27:BG35" si="49">AH27*AM27%</f>
        <v>2.3511337286324783</v>
      </c>
      <c r="BH27" s="21"/>
    </row>
    <row r="28" spans="1:63" hidden="1" x14ac:dyDescent="0.25">
      <c r="A28" s="3" t="s">
        <v>2</v>
      </c>
      <c r="B28" s="161">
        <v>1.5</v>
      </c>
      <c r="C28" s="113">
        <f t="shared" si="13"/>
        <v>85529</v>
      </c>
      <c r="D28" s="113">
        <f t="shared" si="0"/>
        <v>128293.5</v>
      </c>
      <c r="E28" s="114">
        <f t="shared" si="14"/>
        <v>20.38320423970648</v>
      </c>
      <c r="F28" s="115">
        <v>25</v>
      </c>
      <c r="G28" s="117">
        <f t="shared" si="1"/>
        <v>19.23076923076923</v>
      </c>
      <c r="H28" s="115">
        <f t="shared" si="15"/>
        <v>25</v>
      </c>
      <c r="I28" s="116">
        <f t="shared" si="16"/>
        <v>14.792899408284022</v>
      </c>
      <c r="J28" s="114">
        <f t="shared" si="2"/>
        <v>13.588802826470985</v>
      </c>
      <c r="K28" s="115">
        <f t="shared" si="3"/>
        <v>16.666666666666668</v>
      </c>
      <c r="L28" s="115">
        <f t="shared" si="17"/>
        <v>12.820512820512821</v>
      </c>
      <c r="M28" s="115">
        <f t="shared" si="4"/>
        <v>16.666666666666668</v>
      </c>
      <c r="N28" s="118">
        <f t="shared" si="4"/>
        <v>9.8619329388560146</v>
      </c>
      <c r="O28" s="114">
        <f t="shared" si="18"/>
        <v>2411.9178000000002</v>
      </c>
      <c r="P28" s="115">
        <f t="shared" si="5"/>
        <v>1200.82716</v>
      </c>
      <c r="Q28" s="115">
        <f t="shared" si="6"/>
        <v>513.17399999999998</v>
      </c>
      <c r="R28" s="115">
        <f t="shared" si="7"/>
        <v>2168.1601500000002</v>
      </c>
      <c r="S28" s="116">
        <f t="shared" si="19"/>
        <v>6294.0791100000006</v>
      </c>
      <c r="T28" s="119">
        <f t="shared" si="8"/>
        <v>3617.8766999999998</v>
      </c>
      <c r="U28" s="119">
        <f t="shared" si="9"/>
        <v>1801.24074</v>
      </c>
      <c r="V28" s="119">
        <f t="shared" si="10"/>
        <v>769.76099999999997</v>
      </c>
      <c r="W28" s="119">
        <f t="shared" si="11"/>
        <v>3252.2402250000005</v>
      </c>
      <c r="X28" s="153">
        <f t="shared" si="20"/>
        <v>9441.1186650000018</v>
      </c>
      <c r="Y28" s="114">
        <f t="shared" si="21"/>
        <v>6294.0791100000006</v>
      </c>
      <c r="Z28" s="117"/>
      <c r="AA28" s="117"/>
      <c r="AB28" s="117">
        <f t="shared" si="22"/>
        <v>9441.1186650000018</v>
      </c>
      <c r="AC28" s="115">
        <f t="shared" si="23"/>
        <v>4196.0527400000001</v>
      </c>
      <c r="AD28" s="115">
        <f t="shared" si="24"/>
        <v>17.931849316239315</v>
      </c>
      <c r="AE28" s="118">
        <f t="shared" si="25"/>
        <v>26.897773974358973</v>
      </c>
      <c r="AF28" s="118">
        <f t="shared" si="26"/>
        <v>26.89777397435898</v>
      </c>
      <c r="AG28" s="115">
        <f t="shared" si="27"/>
        <v>4.4829623290598288</v>
      </c>
      <c r="AH28" s="115">
        <f t="shared" si="28"/>
        <v>8.9659246581196577</v>
      </c>
      <c r="AI28" s="111">
        <f t="shared" si="29"/>
        <v>26.897773974358973</v>
      </c>
      <c r="AJ28" s="119">
        <v>47</v>
      </c>
      <c r="AK28" s="115">
        <f t="shared" si="30"/>
        <v>18</v>
      </c>
      <c r="AL28" s="115">
        <v>10</v>
      </c>
      <c r="AM28" s="116">
        <v>25</v>
      </c>
      <c r="AN28" s="114">
        <f t="shared" si="31"/>
        <v>17.931849316239315</v>
      </c>
      <c r="AO28" s="115">
        <f t="shared" si="32"/>
        <v>8.4279691786324769</v>
      </c>
      <c r="AP28" s="115">
        <f t="shared" si="33"/>
        <v>3.2277328769230764</v>
      </c>
      <c r="AQ28" s="115">
        <f t="shared" si="34"/>
        <v>1.7931849316239317</v>
      </c>
      <c r="AR28" s="116">
        <f t="shared" si="35"/>
        <v>4.4829623290598288</v>
      </c>
      <c r="AS28" s="119">
        <f t="shared" si="36"/>
        <v>26.897773974358973</v>
      </c>
      <c r="AT28" s="115">
        <f t="shared" si="37"/>
        <v>12.641953767948717</v>
      </c>
      <c r="AU28" s="115">
        <f t="shared" si="38"/>
        <v>4.8415993153846149</v>
      </c>
      <c r="AV28" s="115">
        <f t="shared" si="39"/>
        <v>2.6897773974358974</v>
      </c>
      <c r="AW28" s="116">
        <f t="shared" si="40"/>
        <v>6.7244434935897432</v>
      </c>
      <c r="AX28" s="119">
        <f t="shared" si="12"/>
        <v>4.4829623290598288</v>
      </c>
      <c r="AY28" s="115">
        <f t="shared" si="41"/>
        <v>2.1069922946581192</v>
      </c>
      <c r="AZ28" s="115">
        <f t="shared" si="42"/>
        <v>0.80693321923076911</v>
      </c>
      <c r="BA28" s="115">
        <f t="shared" si="43"/>
        <v>0.44829623290598292</v>
      </c>
      <c r="BB28" s="115">
        <f t="shared" si="44"/>
        <v>1.1207405822649572</v>
      </c>
      <c r="BC28" s="119">
        <f t="shared" si="45"/>
        <v>8.9659246581196577</v>
      </c>
      <c r="BD28" s="115">
        <f t="shared" si="46"/>
        <v>4.2139845893162384</v>
      </c>
      <c r="BE28" s="115">
        <f t="shared" si="47"/>
        <v>1.6138664384615382</v>
      </c>
      <c r="BF28" s="115">
        <f t="shared" si="48"/>
        <v>0.89659246581196583</v>
      </c>
      <c r="BG28" s="115">
        <f t="shared" si="49"/>
        <v>2.2414811645299144</v>
      </c>
      <c r="BH28" s="21"/>
    </row>
    <row r="29" spans="1:63" hidden="1" x14ac:dyDescent="0.25">
      <c r="A29" s="3" t="s">
        <v>3</v>
      </c>
      <c r="B29" s="161">
        <v>1.5</v>
      </c>
      <c r="C29" s="113">
        <f t="shared" si="13"/>
        <v>85529</v>
      </c>
      <c r="D29" s="113">
        <f>B29*C29</f>
        <v>128293.5</v>
      </c>
      <c r="E29" s="114">
        <f t="shared" si="14"/>
        <v>23.594180102241449</v>
      </c>
      <c r="F29" s="115">
        <v>30</v>
      </c>
      <c r="G29" s="117">
        <f t="shared" si="1"/>
        <v>23.076923076923077</v>
      </c>
      <c r="H29" s="115">
        <f t="shared" si="15"/>
        <v>30</v>
      </c>
      <c r="I29" s="116">
        <f t="shared" si="16"/>
        <v>17.751479289940828</v>
      </c>
      <c r="J29" s="114">
        <f t="shared" si="2"/>
        <v>15.729453401494295</v>
      </c>
      <c r="K29" s="115">
        <f t="shared" si="3"/>
        <v>20</v>
      </c>
      <c r="L29" s="115">
        <f t="shared" si="17"/>
        <v>15.384615384615383</v>
      </c>
      <c r="M29" s="115">
        <f t="shared" si="4"/>
        <v>20</v>
      </c>
      <c r="N29" s="118">
        <f t="shared" si="4"/>
        <v>11.834319526627219</v>
      </c>
      <c r="O29" s="114">
        <f t="shared" si="18"/>
        <v>940.81899999999996</v>
      </c>
      <c r="P29" s="115">
        <f t="shared" si="5"/>
        <v>1834.5970500000001</v>
      </c>
      <c r="Q29" s="115">
        <f t="shared" si="6"/>
        <v>855.29000000000008</v>
      </c>
      <c r="R29" s="115">
        <f t="shared" si="7"/>
        <v>1806.800125</v>
      </c>
      <c r="S29" s="116">
        <f t="shared" si="19"/>
        <v>5437.5061749999995</v>
      </c>
      <c r="T29" s="119">
        <f t="shared" si="8"/>
        <v>1411.2284999999999</v>
      </c>
      <c r="U29" s="119">
        <f t="shared" si="9"/>
        <v>2751.8955750000005</v>
      </c>
      <c r="V29" s="119">
        <f t="shared" si="10"/>
        <v>1282.9349999999999</v>
      </c>
      <c r="W29" s="119">
        <f t="shared" si="11"/>
        <v>2710.2001875000001</v>
      </c>
      <c r="X29" s="153">
        <f t="shared" si="20"/>
        <v>8156.2592625000016</v>
      </c>
      <c r="Y29" s="114">
        <f t="shared" si="21"/>
        <v>5437.5061749999995</v>
      </c>
      <c r="Z29" s="117"/>
      <c r="AA29" s="117"/>
      <c r="AB29" s="117">
        <f t="shared" si="22"/>
        <v>8156.2592625000016</v>
      </c>
      <c r="AC29" s="115">
        <f t="shared" si="23"/>
        <v>3625.0041166666665</v>
      </c>
      <c r="AD29" s="115">
        <f t="shared" si="24"/>
        <v>15.491470584045583</v>
      </c>
      <c r="AE29" s="118">
        <f t="shared" si="25"/>
        <v>23.237205876068373</v>
      </c>
      <c r="AF29" s="118">
        <f t="shared" si="26"/>
        <v>23.237205876068384</v>
      </c>
      <c r="AG29" s="115">
        <f t="shared" si="27"/>
        <v>3.8728676460113958</v>
      </c>
      <c r="AH29" s="115">
        <f t="shared" si="28"/>
        <v>7.7457352920227915</v>
      </c>
      <c r="AI29" s="111">
        <f t="shared" si="29"/>
        <v>23.237205876068373</v>
      </c>
      <c r="AJ29" s="119">
        <v>22</v>
      </c>
      <c r="AK29" s="115">
        <f t="shared" si="30"/>
        <v>33</v>
      </c>
      <c r="AL29" s="115">
        <v>20</v>
      </c>
      <c r="AM29" s="116">
        <v>25</v>
      </c>
      <c r="AN29" s="114">
        <f t="shared" si="31"/>
        <v>15.491470584045583</v>
      </c>
      <c r="AO29" s="115">
        <f t="shared" si="32"/>
        <v>3.4081235284900284</v>
      </c>
      <c r="AP29" s="115">
        <f t="shared" si="33"/>
        <v>5.1121852927350426</v>
      </c>
      <c r="AQ29" s="115">
        <f t="shared" si="34"/>
        <v>3.0982941168091167</v>
      </c>
      <c r="AR29" s="116">
        <f t="shared" si="35"/>
        <v>3.8728676460113958</v>
      </c>
      <c r="AS29" s="119">
        <f t="shared" si="36"/>
        <v>23.237205876068373</v>
      </c>
      <c r="AT29" s="115">
        <f t="shared" si="37"/>
        <v>5.1121852927350417</v>
      </c>
      <c r="AU29" s="115">
        <f t="shared" si="38"/>
        <v>7.6682779391025635</v>
      </c>
      <c r="AV29" s="115">
        <f t="shared" si="39"/>
        <v>4.6474411752136744</v>
      </c>
      <c r="AW29" s="116">
        <f t="shared" si="40"/>
        <v>5.8093014690170932</v>
      </c>
      <c r="AX29" s="119">
        <f t="shared" si="12"/>
        <v>3.8728676460113958</v>
      </c>
      <c r="AY29" s="115">
        <f t="shared" si="41"/>
        <v>0.8520308821225071</v>
      </c>
      <c r="AZ29" s="115">
        <f t="shared" si="42"/>
        <v>1.2780463231837607</v>
      </c>
      <c r="BA29" s="115">
        <f t="shared" si="43"/>
        <v>0.77457352920227918</v>
      </c>
      <c r="BB29" s="115">
        <f t="shared" si="44"/>
        <v>0.96821691150284894</v>
      </c>
      <c r="BC29" s="119">
        <f t="shared" si="45"/>
        <v>7.7457352920227915</v>
      </c>
      <c r="BD29" s="115">
        <f t="shared" si="46"/>
        <v>1.7040617642450142</v>
      </c>
      <c r="BE29" s="115">
        <f t="shared" si="47"/>
        <v>2.5560926463675213</v>
      </c>
      <c r="BF29" s="115">
        <f t="shared" si="48"/>
        <v>1.5491470584045584</v>
      </c>
      <c r="BG29" s="115">
        <f t="shared" si="49"/>
        <v>1.9364338230056979</v>
      </c>
      <c r="BH29" s="21"/>
    </row>
    <row r="30" spans="1:63" hidden="1" x14ac:dyDescent="0.25">
      <c r="A30" s="3" t="s">
        <v>4</v>
      </c>
      <c r="B30" s="161">
        <v>1.5</v>
      </c>
      <c r="C30" s="113">
        <f t="shared" si="13"/>
        <v>85529</v>
      </c>
      <c r="D30" s="113">
        <f t="shared" si="0"/>
        <v>128293.5</v>
      </c>
      <c r="E30" s="114">
        <f t="shared" si="14"/>
        <v>22.94455066921606</v>
      </c>
      <c r="F30" s="115">
        <v>30</v>
      </c>
      <c r="G30" s="117">
        <f t="shared" si="1"/>
        <v>23.076923076923077</v>
      </c>
      <c r="H30" s="115">
        <f t="shared" si="15"/>
        <v>30</v>
      </c>
      <c r="I30" s="116">
        <f t="shared" si="16"/>
        <v>17.751479289940828</v>
      </c>
      <c r="J30" s="114">
        <f t="shared" si="2"/>
        <v>15.296367112810705</v>
      </c>
      <c r="K30" s="115">
        <f t="shared" si="3"/>
        <v>20</v>
      </c>
      <c r="L30" s="115">
        <f t="shared" si="17"/>
        <v>15.384615384615383</v>
      </c>
      <c r="M30" s="115">
        <f t="shared" si="4"/>
        <v>20</v>
      </c>
      <c r="N30" s="118">
        <f t="shared" si="4"/>
        <v>11.834319526627219</v>
      </c>
      <c r="O30" s="114">
        <f t="shared" si="18"/>
        <v>1069.1125</v>
      </c>
      <c r="P30" s="115">
        <f t="shared" si="5"/>
        <v>2501.72325</v>
      </c>
      <c r="Q30" s="115">
        <f t="shared" si="6"/>
        <v>213.82250000000002</v>
      </c>
      <c r="R30" s="115">
        <f t="shared" si="7"/>
        <v>1806.800125</v>
      </c>
      <c r="S30" s="116">
        <f t="shared" si="19"/>
        <v>5591.4583750000002</v>
      </c>
      <c r="T30" s="119">
        <f t="shared" si="8"/>
        <v>1603.66875</v>
      </c>
      <c r="U30" s="119">
        <f t="shared" si="9"/>
        <v>3752.584875</v>
      </c>
      <c r="V30" s="119">
        <f t="shared" si="10"/>
        <v>320.73374999999999</v>
      </c>
      <c r="W30" s="119">
        <f t="shared" si="11"/>
        <v>2710.2001875000001</v>
      </c>
      <c r="X30" s="153">
        <f t="shared" si="20"/>
        <v>8387.1875625000011</v>
      </c>
      <c r="Y30" s="114">
        <f t="shared" si="21"/>
        <v>5591.4583750000002</v>
      </c>
      <c r="Z30" s="117"/>
      <c r="AA30" s="117"/>
      <c r="AB30" s="117">
        <f t="shared" si="22"/>
        <v>8387.1875625000011</v>
      </c>
      <c r="AC30" s="115">
        <f t="shared" si="23"/>
        <v>3727.6389166666668</v>
      </c>
      <c r="AD30" s="115">
        <f t="shared" si="24"/>
        <v>15.93008084045584</v>
      </c>
      <c r="AE30" s="118">
        <f t="shared" si="25"/>
        <v>23.895121260683759</v>
      </c>
      <c r="AF30" s="118">
        <f t="shared" si="26"/>
        <v>23.895121260683766</v>
      </c>
      <c r="AG30" s="115">
        <f t="shared" si="27"/>
        <v>3.9825202101139601</v>
      </c>
      <c r="AH30" s="115">
        <f t="shared" si="28"/>
        <v>7.9650404202279201</v>
      </c>
      <c r="AI30" s="111">
        <f t="shared" si="29"/>
        <v>23.895121260683759</v>
      </c>
      <c r="AJ30" s="119">
        <v>25</v>
      </c>
      <c r="AK30" s="115">
        <f t="shared" si="30"/>
        <v>45</v>
      </c>
      <c r="AL30" s="115">
        <v>5</v>
      </c>
      <c r="AM30" s="116">
        <v>25</v>
      </c>
      <c r="AN30" s="114">
        <f t="shared" si="31"/>
        <v>15.93008084045584</v>
      </c>
      <c r="AO30" s="115">
        <f t="shared" si="32"/>
        <v>3.9825202101139601</v>
      </c>
      <c r="AP30" s="115">
        <f t="shared" si="33"/>
        <v>7.1685363782051281</v>
      </c>
      <c r="AQ30" s="115">
        <f t="shared" si="34"/>
        <v>0.79650404202279201</v>
      </c>
      <c r="AR30" s="116">
        <f t="shared" si="35"/>
        <v>3.9825202101139601</v>
      </c>
      <c r="AS30" s="119">
        <f t="shared" si="36"/>
        <v>23.895121260683759</v>
      </c>
      <c r="AT30" s="115">
        <f t="shared" si="37"/>
        <v>5.9737803151709397</v>
      </c>
      <c r="AU30" s="115">
        <f t="shared" si="38"/>
        <v>10.752804567307692</v>
      </c>
      <c r="AV30" s="115">
        <f t="shared" si="39"/>
        <v>1.194756063034188</v>
      </c>
      <c r="AW30" s="116">
        <f t="shared" si="40"/>
        <v>5.9737803151709397</v>
      </c>
      <c r="AX30" s="119">
        <f t="shared" si="12"/>
        <v>3.9825202101139601</v>
      </c>
      <c r="AY30" s="115">
        <f t="shared" si="41"/>
        <v>0.99563005252849002</v>
      </c>
      <c r="AZ30" s="115">
        <f t="shared" si="42"/>
        <v>1.792134094551282</v>
      </c>
      <c r="BA30" s="115">
        <f t="shared" si="43"/>
        <v>0.199126010505698</v>
      </c>
      <c r="BB30" s="115">
        <f t="shared" si="44"/>
        <v>0.99563005252849002</v>
      </c>
      <c r="BC30" s="119">
        <f t="shared" si="45"/>
        <v>7.9650404202279201</v>
      </c>
      <c r="BD30" s="115">
        <f t="shared" si="46"/>
        <v>1.99126010505698</v>
      </c>
      <c r="BE30" s="115">
        <f t="shared" si="47"/>
        <v>3.5842681891025641</v>
      </c>
      <c r="BF30" s="115">
        <f t="shared" si="48"/>
        <v>0.39825202101139601</v>
      </c>
      <c r="BG30" s="115">
        <f t="shared" si="49"/>
        <v>1.99126010505698</v>
      </c>
      <c r="BH30" s="21"/>
    </row>
    <row r="31" spans="1:63" hidden="1" x14ac:dyDescent="0.25">
      <c r="A31" s="3" t="s">
        <v>5</v>
      </c>
      <c r="B31" s="161">
        <v>4.25</v>
      </c>
      <c r="C31" s="113">
        <f t="shared" si="13"/>
        <v>85529</v>
      </c>
      <c r="D31" s="113">
        <f t="shared" si="0"/>
        <v>363498.25</v>
      </c>
      <c r="E31" s="114">
        <f t="shared" si="14"/>
        <v>19.896538002387587</v>
      </c>
      <c r="F31" s="115">
        <v>25</v>
      </c>
      <c r="G31" s="117">
        <f t="shared" si="1"/>
        <v>19.23076923076923</v>
      </c>
      <c r="H31" s="115">
        <f t="shared" si="15"/>
        <v>25</v>
      </c>
      <c r="I31" s="116">
        <f t="shared" si="16"/>
        <v>14.792899408284022</v>
      </c>
      <c r="J31" s="114">
        <f t="shared" si="2"/>
        <v>13.26435866825839</v>
      </c>
      <c r="K31" s="115">
        <f t="shared" si="3"/>
        <v>16.666666666666668</v>
      </c>
      <c r="L31" s="115">
        <f t="shared" si="17"/>
        <v>12.820512820512821</v>
      </c>
      <c r="M31" s="115">
        <f t="shared" si="4"/>
        <v>16.666666666666668</v>
      </c>
      <c r="N31" s="118">
        <f t="shared" si="4"/>
        <v>9.8619329388560146</v>
      </c>
      <c r="O31" s="114">
        <f t="shared" si="18"/>
        <v>6106.7706000000007</v>
      </c>
      <c r="P31" s="115">
        <f t="shared" si="5"/>
        <v>5292.5345200000002</v>
      </c>
      <c r="Q31" s="115">
        <f t="shared" si="6"/>
        <v>726.99649999999997</v>
      </c>
      <c r="R31" s="115">
        <f t="shared" si="7"/>
        <v>6143.120425000001</v>
      </c>
      <c r="S31" s="116">
        <f t="shared" si="19"/>
        <v>18269.422044999999</v>
      </c>
      <c r="T31" s="119">
        <f t="shared" si="8"/>
        <v>9160.1558999999997</v>
      </c>
      <c r="U31" s="119">
        <f t="shared" si="9"/>
        <v>7938.8017799999989</v>
      </c>
      <c r="V31" s="119">
        <f t="shared" si="10"/>
        <v>1090.4947499999998</v>
      </c>
      <c r="W31" s="119">
        <f t="shared" si="11"/>
        <v>9214.6806375000015</v>
      </c>
      <c r="X31" s="153">
        <f t="shared" si="20"/>
        <v>27404.133067499999</v>
      </c>
      <c r="Y31" s="114">
        <f t="shared" si="21"/>
        <v>18269.422044999999</v>
      </c>
      <c r="Z31" s="117"/>
      <c r="AA31" s="117"/>
      <c r="AB31" s="117">
        <f t="shared" si="22"/>
        <v>27404.133067499999</v>
      </c>
      <c r="AC31" s="115">
        <f t="shared" si="23"/>
        <v>4298.6875399999999</v>
      </c>
      <c r="AD31" s="115">
        <f t="shared" si="24"/>
        <v>18.370459572649573</v>
      </c>
      <c r="AE31" s="118">
        <f t="shared" si="25"/>
        <v>27.555689358974359</v>
      </c>
      <c r="AF31" s="118">
        <f t="shared" si="26"/>
        <v>27.555689358974355</v>
      </c>
      <c r="AG31" s="115">
        <f t="shared" si="27"/>
        <v>4.5926148931623931</v>
      </c>
      <c r="AH31" s="115">
        <f t="shared" si="28"/>
        <v>9.1852297863247863</v>
      </c>
      <c r="AI31" s="111">
        <f t="shared" si="29"/>
        <v>78.074453183760681</v>
      </c>
      <c r="AJ31" s="119">
        <v>42</v>
      </c>
      <c r="AK31" s="115">
        <f t="shared" si="30"/>
        <v>28</v>
      </c>
      <c r="AL31" s="115">
        <v>5</v>
      </c>
      <c r="AM31" s="116">
        <v>25</v>
      </c>
      <c r="AN31" s="114">
        <f t="shared" si="31"/>
        <v>18.370459572649573</v>
      </c>
      <c r="AO31" s="115">
        <f t="shared" si="32"/>
        <v>7.71559302051282</v>
      </c>
      <c r="AP31" s="115">
        <f t="shared" si="33"/>
        <v>5.1437286803418809</v>
      </c>
      <c r="AQ31" s="115">
        <f t="shared" si="34"/>
        <v>0.91852297863247867</v>
      </c>
      <c r="AR31" s="116">
        <f t="shared" si="35"/>
        <v>4.5926148931623931</v>
      </c>
      <c r="AS31" s="119">
        <f t="shared" si="36"/>
        <v>27.555689358974359</v>
      </c>
      <c r="AT31" s="115">
        <f t="shared" si="37"/>
        <v>11.57338953076923</v>
      </c>
      <c r="AU31" s="115">
        <f t="shared" si="38"/>
        <v>7.7155930205128209</v>
      </c>
      <c r="AV31" s="115">
        <f t="shared" si="39"/>
        <v>1.3777844679487181</v>
      </c>
      <c r="AW31" s="116">
        <f t="shared" si="40"/>
        <v>6.8889223397435897</v>
      </c>
      <c r="AX31" s="119">
        <f t="shared" si="12"/>
        <v>4.5926148931623931</v>
      </c>
      <c r="AY31" s="115">
        <f t="shared" si="41"/>
        <v>1.928898255128205</v>
      </c>
      <c r="AZ31" s="115">
        <f t="shared" si="42"/>
        <v>1.2859321700854702</v>
      </c>
      <c r="BA31" s="115">
        <f t="shared" si="43"/>
        <v>0.22963074465811967</v>
      </c>
      <c r="BB31" s="115">
        <f t="shared" si="44"/>
        <v>1.1481537232905983</v>
      </c>
      <c r="BC31" s="119">
        <f t="shared" si="45"/>
        <v>9.1852297863247863</v>
      </c>
      <c r="BD31" s="115">
        <f t="shared" si="46"/>
        <v>3.85779651025641</v>
      </c>
      <c r="BE31" s="115">
        <f t="shared" si="47"/>
        <v>2.5718643401709405</v>
      </c>
      <c r="BF31" s="115">
        <f t="shared" si="48"/>
        <v>0.45926148931623934</v>
      </c>
      <c r="BG31" s="115">
        <f t="shared" si="49"/>
        <v>2.2963074465811966</v>
      </c>
      <c r="BH31" s="21"/>
    </row>
    <row r="32" spans="1:63" hidden="1" x14ac:dyDescent="0.25">
      <c r="A32" s="3" t="s">
        <v>6</v>
      </c>
      <c r="B32" s="161">
        <v>1</v>
      </c>
      <c r="C32" s="113">
        <f t="shared" si="13"/>
        <v>85529</v>
      </c>
      <c r="D32" s="113">
        <f t="shared" si="0"/>
        <v>85529</v>
      </c>
      <c r="E32" s="114">
        <f t="shared" si="14"/>
        <v>20.987174504469493</v>
      </c>
      <c r="F32" s="115">
        <v>27</v>
      </c>
      <c r="G32" s="117">
        <f t="shared" si="1"/>
        <v>20.76923076923077</v>
      </c>
      <c r="H32" s="115">
        <f t="shared" si="15"/>
        <v>27</v>
      </c>
      <c r="I32" s="116">
        <f t="shared" si="16"/>
        <v>15.976331360946746</v>
      </c>
      <c r="J32" s="114">
        <f t="shared" si="2"/>
        <v>13.991449669646329</v>
      </c>
      <c r="K32" s="115">
        <f t="shared" si="3"/>
        <v>18</v>
      </c>
      <c r="L32" s="115">
        <f t="shared" si="17"/>
        <v>13.846153846153845</v>
      </c>
      <c r="M32" s="115">
        <f t="shared" si="4"/>
        <v>18</v>
      </c>
      <c r="N32" s="118">
        <f t="shared" si="4"/>
        <v>10.650887573964498</v>
      </c>
      <c r="O32" s="114">
        <f t="shared" si="18"/>
        <v>1013.6770370370369</v>
      </c>
      <c r="P32" s="115">
        <f t="shared" si="5"/>
        <v>1564.863925925926</v>
      </c>
      <c r="Q32" s="115">
        <f t="shared" si="6"/>
        <v>158.38703703703703</v>
      </c>
      <c r="R32" s="115">
        <f t="shared" si="7"/>
        <v>1338.3704629629628</v>
      </c>
      <c r="S32" s="116">
        <f t="shared" si="19"/>
        <v>4075.2984629629627</v>
      </c>
      <c r="T32" s="119">
        <f t="shared" si="8"/>
        <v>1520.5155555555555</v>
      </c>
      <c r="U32" s="119">
        <f t="shared" si="9"/>
        <v>2347.2958888888893</v>
      </c>
      <c r="V32" s="119">
        <f t="shared" si="10"/>
        <v>237.58055555555555</v>
      </c>
      <c r="W32" s="119">
        <f t="shared" si="11"/>
        <v>2007.5556944444443</v>
      </c>
      <c r="X32" s="153">
        <f t="shared" si="20"/>
        <v>6112.9476944444441</v>
      </c>
      <c r="Y32" s="114">
        <f t="shared" si="21"/>
        <v>4075.2984629629623</v>
      </c>
      <c r="Z32" s="117"/>
      <c r="AA32" s="117"/>
      <c r="AB32" s="117">
        <f t="shared" si="22"/>
        <v>6112.9476944444441</v>
      </c>
      <c r="AC32" s="115">
        <f t="shared" si="23"/>
        <v>4075.2984629629623</v>
      </c>
      <c r="AD32" s="115">
        <f t="shared" si="24"/>
        <v>17.415805397277616</v>
      </c>
      <c r="AE32" s="118">
        <f t="shared" si="25"/>
        <v>26.123708095916424</v>
      </c>
      <c r="AF32" s="118">
        <f t="shared" si="26"/>
        <v>26.123708095916427</v>
      </c>
      <c r="AG32" s="115">
        <f t="shared" si="27"/>
        <v>4.353951349319404</v>
      </c>
      <c r="AH32" s="115">
        <f t="shared" si="28"/>
        <v>8.7079026986388079</v>
      </c>
      <c r="AI32" s="111">
        <f t="shared" si="29"/>
        <v>17.415805397277616</v>
      </c>
      <c r="AJ32" s="119">
        <v>32</v>
      </c>
      <c r="AK32" s="115">
        <f t="shared" si="30"/>
        <v>38</v>
      </c>
      <c r="AL32" s="115">
        <v>5</v>
      </c>
      <c r="AM32" s="116">
        <v>25</v>
      </c>
      <c r="AN32" s="114">
        <f t="shared" si="31"/>
        <v>17.415805397277616</v>
      </c>
      <c r="AO32" s="115">
        <f t="shared" si="32"/>
        <v>5.5730577271288375</v>
      </c>
      <c r="AP32" s="115">
        <f t="shared" si="33"/>
        <v>6.6180060509654943</v>
      </c>
      <c r="AQ32" s="115">
        <f t="shared" si="34"/>
        <v>0.87079026986388086</v>
      </c>
      <c r="AR32" s="116">
        <f t="shared" si="35"/>
        <v>4.353951349319404</v>
      </c>
      <c r="AS32" s="119">
        <f t="shared" si="36"/>
        <v>26.123708095916427</v>
      </c>
      <c r="AT32" s="115">
        <f t="shared" si="37"/>
        <v>8.3595865906932563</v>
      </c>
      <c r="AU32" s="115">
        <f t="shared" si="38"/>
        <v>9.9270090764482415</v>
      </c>
      <c r="AV32" s="115">
        <f t="shared" si="39"/>
        <v>1.3061854047958212</v>
      </c>
      <c r="AW32" s="116">
        <f t="shared" si="40"/>
        <v>6.530927023979106</v>
      </c>
      <c r="AX32" s="119">
        <f t="shared" si="12"/>
        <v>4.353951349319404</v>
      </c>
      <c r="AY32" s="115">
        <f t="shared" si="41"/>
        <v>1.3932644317822094</v>
      </c>
      <c r="AZ32" s="115">
        <f t="shared" si="42"/>
        <v>1.6545015127413736</v>
      </c>
      <c r="BA32" s="115">
        <f t="shared" si="43"/>
        <v>0.21769756746597022</v>
      </c>
      <c r="BB32" s="115">
        <f t="shared" si="44"/>
        <v>1.088487837329851</v>
      </c>
      <c r="BC32" s="119">
        <f t="shared" si="45"/>
        <v>8.7079026986388079</v>
      </c>
      <c r="BD32" s="115">
        <f t="shared" si="46"/>
        <v>2.7865288635644188</v>
      </c>
      <c r="BE32" s="115">
        <f t="shared" si="47"/>
        <v>3.3090030254827472</v>
      </c>
      <c r="BF32" s="115">
        <f t="shared" si="48"/>
        <v>0.43539513493194043</v>
      </c>
      <c r="BG32" s="115">
        <f t="shared" si="49"/>
        <v>2.176975674659702</v>
      </c>
      <c r="BH32" s="21"/>
    </row>
    <row r="33" spans="1:60" hidden="1" x14ac:dyDescent="0.25">
      <c r="A33" s="3" t="s">
        <v>7</v>
      </c>
      <c r="B33" s="161">
        <v>1</v>
      </c>
      <c r="C33" s="113">
        <f t="shared" si="13"/>
        <v>85529</v>
      </c>
      <c r="D33" s="113">
        <f t="shared" si="0"/>
        <v>85529</v>
      </c>
      <c r="E33" s="114">
        <f t="shared" si="14"/>
        <v>15.615384615384615</v>
      </c>
      <c r="F33" s="115">
        <v>29</v>
      </c>
      <c r="G33" s="117">
        <v>14</v>
      </c>
      <c r="H33" s="115">
        <f t="shared" si="15"/>
        <v>29</v>
      </c>
      <c r="I33" s="116">
        <f t="shared" si="16"/>
        <v>10.769230769230768</v>
      </c>
      <c r="J33" s="114">
        <f t="shared" si="2"/>
        <v>11.111111111111111</v>
      </c>
      <c r="K33" s="115">
        <v>20</v>
      </c>
      <c r="L33" s="115">
        <v>10</v>
      </c>
      <c r="M33" s="115">
        <f t="shared" si="4"/>
        <v>19.333333333333332</v>
      </c>
      <c r="N33" s="118">
        <f t="shared" si="4"/>
        <v>7.1794871794871788</v>
      </c>
      <c r="O33" s="114">
        <f t="shared" si="18"/>
        <v>589.85517241379307</v>
      </c>
      <c r="P33" s="115">
        <f t="shared" si="5"/>
        <v>4887.3714285714286</v>
      </c>
      <c r="Q33" s="115">
        <f t="shared" si="6"/>
        <v>0</v>
      </c>
      <c r="R33" s="115">
        <f t="shared" si="7"/>
        <v>0</v>
      </c>
      <c r="S33" s="116">
        <f t="shared" si="19"/>
        <v>5477.2266009852219</v>
      </c>
      <c r="T33" s="119">
        <f t="shared" si="8"/>
        <v>855.29</v>
      </c>
      <c r="U33" s="119">
        <f t="shared" si="9"/>
        <v>6842.32</v>
      </c>
      <c r="V33" s="119">
        <v>0</v>
      </c>
      <c r="W33" s="119">
        <v>0</v>
      </c>
      <c r="X33" s="153">
        <f t="shared" si="20"/>
        <v>7697.61</v>
      </c>
      <c r="Y33" s="114">
        <f t="shared" si="21"/>
        <v>5477.2266009852219</v>
      </c>
      <c r="Z33" s="117"/>
      <c r="AA33" s="117"/>
      <c r="AB33" s="117">
        <f t="shared" si="22"/>
        <v>7697.6100000000006</v>
      </c>
      <c r="AC33" s="115">
        <f t="shared" si="23"/>
        <v>5477.2266009852219</v>
      </c>
      <c r="AD33" s="115">
        <f t="shared" si="24"/>
        <v>23.406951286261631</v>
      </c>
      <c r="AE33" s="118">
        <f t="shared" si="25"/>
        <v>35.110426929392446</v>
      </c>
      <c r="AF33" s="118">
        <f t="shared" si="26"/>
        <v>32.895769230769233</v>
      </c>
      <c r="AG33" s="115">
        <f t="shared" si="27"/>
        <v>5.8517378215654077</v>
      </c>
      <c r="AH33" s="115">
        <f t="shared" si="28"/>
        <v>11.703475643130815</v>
      </c>
      <c r="AI33" s="111">
        <f t="shared" si="29"/>
        <v>23.406951286261631</v>
      </c>
      <c r="AJ33" s="119">
        <v>20</v>
      </c>
      <c r="AK33" s="115">
        <f t="shared" si="30"/>
        <v>80</v>
      </c>
      <c r="AL33" s="115">
        <v>0</v>
      </c>
      <c r="AM33" s="116">
        <v>0</v>
      </c>
      <c r="AN33" s="114">
        <f t="shared" si="31"/>
        <v>23.406951286261631</v>
      </c>
      <c r="AO33" s="115">
        <f t="shared" si="32"/>
        <v>4.6813902572523265</v>
      </c>
      <c r="AP33" s="115">
        <f t="shared" si="33"/>
        <v>18.725561029009306</v>
      </c>
      <c r="AQ33" s="115">
        <f t="shared" si="34"/>
        <v>0</v>
      </c>
      <c r="AR33" s="116">
        <f t="shared" si="35"/>
        <v>0</v>
      </c>
      <c r="AS33" s="119">
        <f t="shared" si="36"/>
        <v>35.110426929392446</v>
      </c>
      <c r="AT33" s="115">
        <f t="shared" si="37"/>
        <v>7.0220853858784897</v>
      </c>
      <c r="AU33" s="115">
        <f t="shared" si="38"/>
        <v>28.088341543513959</v>
      </c>
      <c r="AV33" s="115">
        <f t="shared" si="39"/>
        <v>0</v>
      </c>
      <c r="AW33" s="116">
        <f t="shared" si="40"/>
        <v>0</v>
      </c>
      <c r="AX33" s="119">
        <f t="shared" si="12"/>
        <v>5.8517378215654077</v>
      </c>
      <c r="AY33" s="115">
        <f t="shared" si="41"/>
        <v>1.1703475643130816</v>
      </c>
      <c r="AZ33" s="115">
        <f t="shared" si="42"/>
        <v>4.6813902572523265</v>
      </c>
      <c r="BA33" s="115">
        <f t="shared" si="43"/>
        <v>0</v>
      </c>
      <c r="BB33" s="115">
        <f t="shared" si="44"/>
        <v>0</v>
      </c>
      <c r="BC33" s="119">
        <f t="shared" si="45"/>
        <v>11.703475643130815</v>
      </c>
      <c r="BD33" s="115">
        <f t="shared" si="46"/>
        <v>2.3406951286261632</v>
      </c>
      <c r="BE33" s="115">
        <f t="shared" si="47"/>
        <v>9.362780514504653</v>
      </c>
      <c r="BF33" s="115">
        <f t="shared" si="48"/>
        <v>0</v>
      </c>
      <c r="BG33" s="115">
        <f t="shared" si="49"/>
        <v>0</v>
      </c>
      <c r="BH33" s="21"/>
    </row>
    <row r="34" spans="1:60" s="146" customFormat="1" hidden="1" x14ac:dyDescent="0.25">
      <c r="A34" s="171" t="s">
        <v>11</v>
      </c>
      <c r="B34" s="172">
        <v>0.5</v>
      </c>
      <c r="C34" s="173">
        <f t="shared" si="13"/>
        <v>85529</v>
      </c>
      <c r="D34" s="173">
        <f t="shared" si="0"/>
        <v>42764.5</v>
      </c>
      <c r="E34" s="174">
        <f t="shared" si="14"/>
        <v>22.226277372262771</v>
      </c>
      <c r="F34" s="175">
        <v>29</v>
      </c>
      <c r="G34" s="176">
        <v>21</v>
      </c>
      <c r="H34" s="175">
        <f t="shared" si="15"/>
        <v>29</v>
      </c>
      <c r="I34" s="116">
        <f t="shared" si="16"/>
        <v>16.153846153846153</v>
      </c>
      <c r="J34" s="174">
        <f t="shared" si="2"/>
        <v>16.129032258064516</v>
      </c>
      <c r="K34" s="175">
        <v>20</v>
      </c>
      <c r="L34" s="175">
        <f t="shared" si="17"/>
        <v>15.384615384615383</v>
      </c>
      <c r="M34" s="175">
        <f t="shared" si="4"/>
        <v>19.333333333333332</v>
      </c>
      <c r="N34" s="178">
        <f t="shared" si="4"/>
        <v>10.769230769230768</v>
      </c>
      <c r="O34" s="174">
        <f t="shared" si="18"/>
        <v>294.92758620689654</v>
      </c>
      <c r="P34" s="175">
        <f t="shared" si="5"/>
        <v>1629.1238095238095</v>
      </c>
      <c r="Q34" s="175">
        <f t="shared" si="6"/>
        <v>0</v>
      </c>
      <c r="R34" s="175">
        <f t="shared" si="7"/>
        <v>0</v>
      </c>
      <c r="S34" s="177">
        <f t="shared" si="19"/>
        <v>1924.0513957307062</v>
      </c>
      <c r="T34" s="179">
        <f t="shared" si="8"/>
        <v>427.64499999999998</v>
      </c>
      <c r="U34" s="179">
        <f t="shared" si="9"/>
        <v>2223.7539999999999</v>
      </c>
      <c r="V34" s="179">
        <v>0</v>
      </c>
      <c r="W34" s="179">
        <v>0</v>
      </c>
      <c r="X34" s="180">
        <f t="shared" si="20"/>
        <v>2651.3989999999999</v>
      </c>
      <c r="Y34" s="174">
        <f t="shared" si="21"/>
        <v>1924.0513957307062</v>
      </c>
      <c r="Z34" s="176"/>
      <c r="AA34" s="176"/>
      <c r="AB34" s="176">
        <f t="shared" si="22"/>
        <v>2651.3989999999999</v>
      </c>
      <c r="AC34" s="175">
        <f t="shared" si="23"/>
        <v>3848.1027914614124</v>
      </c>
      <c r="AD34" s="175">
        <f t="shared" si="24"/>
        <v>16.444883724194071</v>
      </c>
      <c r="AE34" s="178">
        <f t="shared" si="25"/>
        <v>24.667325586291106</v>
      </c>
      <c r="AF34" s="178">
        <f t="shared" si="26"/>
        <v>22.661529914529915</v>
      </c>
      <c r="AG34" s="175">
        <f t="shared" si="27"/>
        <v>4.1112209310485177</v>
      </c>
      <c r="AH34" s="175">
        <f t="shared" si="28"/>
        <v>8.2224418620970354</v>
      </c>
      <c r="AI34" s="181">
        <f t="shared" si="29"/>
        <v>8.2224418620970354</v>
      </c>
      <c r="AJ34" s="179">
        <v>20</v>
      </c>
      <c r="AK34" s="175">
        <f t="shared" si="30"/>
        <v>80</v>
      </c>
      <c r="AL34" s="175">
        <v>0</v>
      </c>
      <c r="AM34" s="177">
        <v>0</v>
      </c>
      <c r="AN34" s="174">
        <f t="shared" si="31"/>
        <v>16.444883724194071</v>
      </c>
      <c r="AO34" s="175">
        <f t="shared" si="32"/>
        <v>3.2889767448388145</v>
      </c>
      <c r="AP34" s="175">
        <f t="shared" si="33"/>
        <v>13.155906979355258</v>
      </c>
      <c r="AQ34" s="175">
        <f t="shared" si="34"/>
        <v>0</v>
      </c>
      <c r="AR34" s="177">
        <f t="shared" si="35"/>
        <v>0</v>
      </c>
      <c r="AS34" s="179">
        <f t="shared" si="36"/>
        <v>24.66732558629111</v>
      </c>
      <c r="AT34" s="175">
        <f t="shared" si="37"/>
        <v>4.9334651172582218</v>
      </c>
      <c r="AU34" s="175">
        <f t="shared" si="38"/>
        <v>19.733860469032887</v>
      </c>
      <c r="AV34" s="175">
        <f t="shared" si="39"/>
        <v>0</v>
      </c>
      <c r="AW34" s="177">
        <f t="shared" si="40"/>
        <v>0</v>
      </c>
      <c r="AX34" s="179">
        <f t="shared" si="12"/>
        <v>4.1112209310485177</v>
      </c>
      <c r="AY34" s="175">
        <f t="shared" si="41"/>
        <v>0.82224418620970363</v>
      </c>
      <c r="AZ34" s="175">
        <f t="shared" si="42"/>
        <v>3.2889767448388145</v>
      </c>
      <c r="BA34" s="175">
        <f t="shared" si="43"/>
        <v>0</v>
      </c>
      <c r="BB34" s="175">
        <f t="shared" si="44"/>
        <v>0</v>
      </c>
      <c r="BC34" s="179">
        <f t="shared" si="45"/>
        <v>8.2224418620970354</v>
      </c>
      <c r="BD34" s="115">
        <f t="shared" si="46"/>
        <v>1.6444883724194073</v>
      </c>
      <c r="BE34" s="115">
        <f t="shared" si="47"/>
        <v>6.5779534896776291</v>
      </c>
      <c r="BF34" s="115">
        <f t="shared" si="48"/>
        <v>0</v>
      </c>
      <c r="BG34" s="115">
        <f t="shared" si="49"/>
        <v>0</v>
      </c>
      <c r="BH34" s="145"/>
    </row>
    <row r="35" spans="1:60" hidden="1" x14ac:dyDescent="0.25">
      <c r="A35" s="4" t="s">
        <v>20</v>
      </c>
      <c r="B35" s="162">
        <v>1.5</v>
      </c>
      <c r="C35" s="113">
        <f t="shared" si="13"/>
        <v>85529</v>
      </c>
      <c r="D35" s="113">
        <f t="shared" si="0"/>
        <v>128293.5</v>
      </c>
      <c r="E35" s="114">
        <f t="shared" si="14"/>
        <v>24.048096192384765</v>
      </c>
      <c r="F35" s="115">
        <v>30</v>
      </c>
      <c r="G35" s="117">
        <f t="shared" si="1"/>
        <v>23.076923076923077</v>
      </c>
      <c r="H35" s="115">
        <f t="shared" si="15"/>
        <v>30</v>
      </c>
      <c r="I35" s="116">
        <f t="shared" si="16"/>
        <v>17.751479289940828</v>
      </c>
      <c r="J35" s="114">
        <f t="shared" si="2"/>
        <v>16.032064128256511</v>
      </c>
      <c r="K35" s="115">
        <f t="shared" si="3"/>
        <v>20</v>
      </c>
      <c r="L35" s="115">
        <f t="shared" si="17"/>
        <v>15.384615384615383</v>
      </c>
      <c r="M35" s="115">
        <f t="shared" si="4"/>
        <v>20</v>
      </c>
      <c r="N35" s="118">
        <f t="shared" si="4"/>
        <v>11.834319526627219</v>
      </c>
      <c r="O35" s="114">
        <f t="shared" si="18"/>
        <v>1710.5800000000002</v>
      </c>
      <c r="P35" s="115">
        <f t="shared" si="5"/>
        <v>1389.8462500000001</v>
      </c>
      <c r="Q35" s="115">
        <f t="shared" si="6"/>
        <v>427.64500000000004</v>
      </c>
      <c r="R35" s="115">
        <f t="shared" si="7"/>
        <v>1806.800125</v>
      </c>
      <c r="S35" s="116">
        <f t="shared" si="19"/>
        <v>5334.8713750000006</v>
      </c>
      <c r="T35" s="119">
        <f t="shared" si="8"/>
        <v>2565.87</v>
      </c>
      <c r="U35" s="119">
        <f t="shared" si="9"/>
        <v>2084.7693750000003</v>
      </c>
      <c r="V35" s="119">
        <f>(D35*AL35/100)/M35</f>
        <v>641.46749999999997</v>
      </c>
      <c r="W35" s="119">
        <f>(D35*AM35/100)/N35</f>
        <v>2710.2001875000001</v>
      </c>
      <c r="X35" s="153">
        <f t="shared" si="20"/>
        <v>8002.3070625</v>
      </c>
      <c r="Y35" s="114">
        <f t="shared" si="21"/>
        <v>5334.8713750000006</v>
      </c>
      <c r="Z35" s="115"/>
      <c r="AA35" s="115"/>
      <c r="AB35" s="117">
        <f t="shared" si="22"/>
        <v>8002.3070625000009</v>
      </c>
      <c r="AC35" s="115">
        <f t="shared" si="23"/>
        <v>3556.5809166666672</v>
      </c>
      <c r="AD35" s="115">
        <f t="shared" si="24"/>
        <v>15.19906374643875</v>
      </c>
      <c r="AE35" s="118">
        <f t="shared" si="25"/>
        <v>22.798595619658123</v>
      </c>
      <c r="AF35" s="118">
        <f t="shared" si="26"/>
        <v>22.798595619658123</v>
      </c>
      <c r="AG35" s="115">
        <f t="shared" si="27"/>
        <v>3.7997659366096874</v>
      </c>
      <c r="AH35" s="115">
        <f t="shared" si="28"/>
        <v>7.5995318732193748</v>
      </c>
      <c r="AI35" s="111">
        <f t="shared" si="29"/>
        <v>22.798595619658123</v>
      </c>
      <c r="AJ35" s="119">
        <v>40</v>
      </c>
      <c r="AK35" s="115">
        <f t="shared" si="30"/>
        <v>25</v>
      </c>
      <c r="AL35" s="115">
        <v>10</v>
      </c>
      <c r="AM35" s="116">
        <v>25</v>
      </c>
      <c r="AN35" s="114">
        <f t="shared" si="31"/>
        <v>15.19906374643875</v>
      </c>
      <c r="AO35" s="115">
        <f t="shared" si="32"/>
        <v>6.0796254985755001</v>
      </c>
      <c r="AP35" s="115">
        <f t="shared" si="33"/>
        <v>3.7997659366096874</v>
      </c>
      <c r="AQ35" s="115">
        <f t="shared" si="34"/>
        <v>1.519906374643875</v>
      </c>
      <c r="AR35" s="116">
        <f t="shared" si="35"/>
        <v>3.7997659366096874</v>
      </c>
      <c r="AS35" s="119">
        <f t="shared" si="36"/>
        <v>22.798595619658123</v>
      </c>
      <c r="AT35" s="115">
        <f t="shared" si="37"/>
        <v>9.1194382478632487</v>
      </c>
      <c r="AU35" s="115">
        <f t="shared" si="38"/>
        <v>5.6996489049145307</v>
      </c>
      <c r="AV35" s="115">
        <f t="shared" si="39"/>
        <v>2.2798595619658122</v>
      </c>
      <c r="AW35" s="116">
        <f t="shared" si="40"/>
        <v>5.6996489049145307</v>
      </c>
      <c r="AX35" s="119">
        <f t="shared" si="12"/>
        <v>3.7997659366096874</v>
      </c>
      <c r="AY35" s="115">
        <f t="shared" si="41"/>
        <v>1.519906374643875</v>
      </c>
      <c r="AZ35" s="115">
        <f t="shared" si="42"/>
        <v>0.94994148415242186</v>
      </c>
      <c r="BA35" s="115">
        <f t="shared" si="43"/>
        <v>0.37997659366096875</v>
      </c>
      <c r="BB35" s="115">
        <f t="shared" si="44"/>
        <v>0.94994148415242186</v>
      </c>
      <c r="BC35" s="119">
        <f t="shared" si="45"/>
        <v>7.5995318732193748</v>
      </c>
      <c r="BD35" s="115">
        <f t="shared" si="46"/>
        <v>3.03981274928775</v>
      </c>
      <c r="BE35" s="115">
        <f t="shared" si="47"/>
        <v>1.8998829683048437</v>
      </c>
      <c r="BF35" s="115">
        <f t="shared" si="48"/>
        <v>0.75995318732193751</v>
      </c>
      <c r="BG35" s="115">
        <f t="shared" si="49"/>
        <v>1.8998829683048437</v>
      </c>
      <c r="BH35" s="21"/>
    </row>
    <row r="36" spans="1:60" hidden="1" x14ac:dyDescent="0.25">
      <c r="A36" s="4" t="s">
        <v>12</v>
      </c>
      <c r="B36" s="162"/>
      <c r="C36" s="113">
        <f t="shared" si="13"/>
        <v>85529</v>
      </c>
      <c r="D36" s="113"/>
      <c r="E36" s="114"/>
      <c r="F36" s="115"/>
      <c r="G36" s="115"/>
      <c r="H36" s="115"/>
      <c r="I36" s="116"/>
      <c r="J36" s="114"/>
      <c r="K36" s="115">
        <v>20</v>
      </c>
      <c r="L36" s="115"/>
      <c r="M36" s="115"/>
      <c r="N36" s="118"/>
      <c r="O36" s="114"/>
      <c r="P36" s="115"/>
      <c r="Q36" s="115"/>
      <c r="R36" s="115"/>
      <c r="S36" s="116"/>
      <c r="T36" s="119"/>
      <c r="U36" s="119"/>
      <c r="V36" s="119"/>
      <c r="W36" s="119"/>
      <c r="X36" s="153"/>
      <c r="Y36" s="114"/>
      <c r="Z36" s="115"/>
      <c r="AA36" s="115"/>
      <c r="AB36" s="115"/>
      <c r="AC36" s="115"/>
      <c r="AD36" s="115"/>
      <c r="AE36" s="118"/>
      <c r="AF36" s="118"/>
      <c r="AG36" s="115"/>
      <c r="AH36" s="115"/>
      <c r="AI36" s="111"/>
      <c r="AJ36" s="119">
        <v>25</v>
      </c>
      <c r="AK36" s="115">
        <f t="shared" si="30"/>
        <v>25</v>
      </c>
      <c r="AL36" s="115">
        <v>25</v>
      </c>
      <c r="AM36" s="116">
        <v>25</v>
      </c>
      <c r="AN36" s="114">
        <f t="shared" si="31"/>
        <v>0</v>
      </c>
      <c r="AO36" s="115">
        <f t="shared" si="32"/>
        <v>0</v>
      </c>
      <c r="AP36" s="115">
        <f t="shared" si="33"/>
        <v>0</v>
      </c>
      <c r="AQ36" s="115">
        <f t="shared" si="34"/>
        <v>0</v>
      </c>
      <c r="AR36" s="116">
        <f t="shared" si="35"/>
        <v>0</v>
      </c>
      <c r="AS36" s="119"/>
      <c r="AT36" s="115">
        <f t="shared" si="37"/>
        <v>0</v>
      </c>
      <c r="AU36" s="115">
        <f t="shared" si="38"/>
        <v>0</v>
      </c>
      <c r="AV36" s="115">
        <f t="shared" si="39"/>
        <v>0</v>
      </c>
      <c r="AW36" s="116">
        <f t="shared" si="40"/>
        <v>0</v>
      </c>
      <c r="AX36" s="119"/>
      <c r="AY36" s="115">
        <f t="shared" si="41"/>
        <v>0</v>
      </c>
      <c r="AZ36" s="115">
        <f t="shared" si="42"/>
        <v>0</v>
      </c>
      <c r="BA36" s="115">
        <f t="shared" si="43"/>
        <v>0</v>
      </c>
      <c r="BB36" s="115">
        <f t="shared" si="44"/>
        <v>0</v>
      </c>
      <c r="BC36" s="119"/>
      <c r="BD36" s="115"/>
      <c r="BE36" s="115"/>
      <c r="BF36" s="115"/>
      <c r="BG36" s="116"/>
      <c r="BH36" s="21"/>
    </row>
    <row r="37" spans="1:60" hidden="1" x14ac:dyDescent="0.25">
      <c r="A37" s="4" t="s">
        <v>13</v>
      </c>
      <c r="B37" s="113"/>
      <c r="C37" s="113">
        <f t="shared" si="13"/>
        <v>85529</v>
      </c>
      <c r="D37" s="113"/>
      <c r="E37" s="114"/>
      <c r="F37" s="115"/>
      <c r="G37" s="115"/>
      <c r="H37" s="115"/>
      <c r="I37" s="116"/>
      <c r="J37" s="114"/>
      <c r="K37" s="115">
        <v>20</v>
      </c>
      <c r="L37" s="115"/>
      <c r="M37" s="115"/>
      <c r="N37" s="118"/>
      <c r="O37" s="114"/>
      <c r="P37" s="115"/>
      <c r="Q37" s="115"/>
      <c r="R37" s="115"/>
      <c r="S37" s="116"/>
      <c r="T37" s="119"/>
      <c r="U37" s="119"/>
      <c r="V37" s="119"/>
      <c r="W37" s="119"/>
      <c r="X37" s="153"/>
      <c r="Y37" s="114"/>
      <c r="Z37" s="115"/>
      <c r="AA37" s="115"/>
      <c r="AB37" s="115"/>
      <c r="AC37" s="115"/>
      <c r="AD37" s="115"/>
      <c r="AE37" s="118"/>
      <c r="AF37" s="118"/>
      <c r="AG37" s="115"/>
      <c r="AH37" s="115"/>
      <c r="AI37" s="111"/>
      <c r="AJ37" s="119">
        <v>100</v>
      </c>
      <c r="AK37" s="115"/>
      <c r="AL37" s="115"/>
      <c r="AM37" s="116"/>
      <c r="AN37" s="114"/>
      <c r="AO37" s="115">
        <f>$AD$25*AJ37%</f>
        <v>0</v>
      </c>
      <c r="AP37" s="115"/>
      <c r="AQ37" s="115"/>
      <c r="AR37" s="116"/>
      <c r="AS37" s="119"/>
      <c r="AT37" s="115">
        <f t="shared" si="37"/>
        <v>0</v>
      </c>
      <c r="AU37" s="115"/>
      <c r="AV37" s="115"/>
      <c r="AW37" s="116"/>
      <c r="AX37" s="119"/>
      <c r="AY37" s="115"/>
      <c r="AZ37" s="115"/>
      <c r="BA37" s="115"/>
      <c r="BB37" s="116"/>
      <c r="BC37" s="119"/>
      <c r="BD37" s="115"/>
      <c r="BE37" s="115"/>
      <c r="BF37" s="115"/>
      <c r="BG37" s="116"/>
      <c r="BH37" s="21"/>
    </row>
    <row r="38" spans="1:60" hidden="1" x14ac:dyDescent="0.25">
      <c r="A38" s="4" t="s">
        <v>24</v>
      </c>
      <c r="B38" s="113"/>
      <c r="C38" s="113">
        <f t="shared" si="13"/>
        <v>85529</v>
      </c>
      <c r="D38" s="113"/>
      <c r="E38" s="114"/>
      <c r="F38" s="115"/>
      <c r="G38" s="115"/>
      <c r="H38" s="115"/>
      <c r="I38" s="116"/>
      <c r="J38" s="114"/>
      <c r="K38" s="115">
        <v>20</v>
      </c>
      <c r="L38" s="115"/>
      <c r="M38" s="115"/>
      <c r="N38" s="118"/>
      <c r="O38" s="114"/>
      <c r="P38" s="115"/>
      <c r="Q38" s="115"/>
      <c r="R38" s="115"/>
      <c r="S38" s="116"/>
      <c r="T38" s="119"/>
      <c r="U38" s="119"/>
      <c r="V38" s="119"/>
      <c r="W38" s="119"/>
      <c r="X38" s="153"/>
      <c r="Y38" s="114"/>
      <c r="Z38" s="115"/>
      <c r="AA38" s="115"/>
      <c r="AB38" s="115"/>
      <c r="AC38" s="115"/>
      <c r="AD38" s="115"/>
      <c r="AE38" s="118"/>
      <c r="AF38" s="118"/>
      <c r="AG38" s="115"/>
      <c r="AH38" s="115"/>
      <c r="AI38" s="111"/>
      <c r="AJ38" s="119">
        <v>100</v>
      </c>
      <c r="AK38" s="115"/>
      <c r="AL38" s="115"/>
      <c r="AM38" s="116"/>
      <c r="AN38" s="114"/>
      <c r="AO38" s="115">
        <f>$AD$25*AJ38%</f>
        <v>0</v>
      </c>
      <c r="AP38" s="115"/>
      <c r="AQ38" s="115"/>
      <c r="AR38" s="116"/>
      <c r="AS38" s="119"/>
      <c r="AT38" s="115">
        <f>$AE$25*AJ38%</f>
        <v>0</v>
      </c>
      <c r="AU38" s="115"/>
      <c r="AV38" s="115"/>
      <c r="AW38" s="116"/>
      <c r="AX38" s="119"/>
      <c r="AY38" s="115"/>
      <c r="AZ38" s="115"/>
      <c r="BA38" s="115"/>
      <c r="BB38" s="116"/>
      <c r="BC38" s="119"/>
      <c r="BD38" s="115"/>
      <c r="BE38" s="115"/>
      <c r="BF38" s="115"/>
      <c r="BG38" s="116"/>
      <c r="BH38" s="21"/>
    </row>
    <row r="39" spans="1:60" hidden="1" x14ac:dyDescent="0.25">
      <c r="A39" s="4" t="s">
        <v>28</v>
      </c>
      <c r="B39" s="113"/>
      <c r="C39" s="113">
        <f t="shared" si="13"/>
        <v>85529</v>
      </c>
      <c r="D39" s="113"/>
      <c r="E39" s="114"/>
      <c r="F39" s="115"/>
      <c r="G39" s="115"/>
      <c r="H39" s="115"/>
      <c r="I39" s="116"/>
      <c r="J39" s="114"/>
      <c r="K39" s="115"/>
      <c r="L39" s="115"/>
      <c r="M39" s="115"/>
      <c r="N39" s="118"/>
      <c r="O39" s="114"/>
      <c r="P39" s="115"/>
      <c r="Q39" s="115"/>
      <c r="R39" s="115"/>
      <c r="S39" s="116"/>
      <c r="T39" s="119"/>
      <c r="U39" s="119"/>
      <c r="V39" s="119"/>
      <c r="W39" s="119"/>
      <c r="X39" s="153"/>
      <c r="Y39" s="114"/>
      <c r="Z39" s="115"/>
      <c r="AA39" s="115"/>
      <c r="AB39" s="115"/>
      <c r="AC39" s="115"/>
      <c r="AD39" s="115"/>
      <c r="AE39" s="118"/>
      <c r="AF39" s="118"/>
      <c r="AG39" s="115"/>
      <c r="AH39" s="115"/>
      <c r="AI39" s="111"/>
      <c r="AJ39" s="119"/>
      <c r="AK39" s="115"/>
      <c r="AL39" s="115"/>
      <c r="AM39" s="116"/>
      <c r="AN39" s="114"/>
      <c r="AO39" s="115">
        <f>$AD$25*AJ39%</f>
        <v>0</v>
      </c>
      <c r="AP39" s="115"/>
      <c r="AQ39" s="115"/>
      <c r="AR39" s="116"/>
      <c r="AS39" s="119"/>
      <c r="AT39" s="115">
        <f>$AE$25*AJ39%</f>
        <v>0</v>
      </c>
      <c r="AU39" s="115"/>
      <c r="AV39" s="115"/>
      <c r="AW39" s="116"/>
      <c r="AX39" s="119"/>
      <c r="AY39" s="115"/>
      <c r="AZ39" s="115"/>
      <c r="BA39" s="115"/>
      <c r="BB39" s="116"/>
      <c r="BC39" s="119"/>
      <c r="BD39" s="115"/>
      <c r="BE39" s="115"/>
      <c r="BF39" s="115"/>
      <c r="BG39" s="116"/>
      <c r="BH39" s="21"/>
    </row>
    <row r="40" spans="1:60" hidden="1" x14ac:dyDescent="0.25">
      <c r="A40" s="8" t="s">
        <v>21</v>
      </c>
      <c r="B40" s="113"/>
      <c r="C40" s="113">
        <f t="shared" si="13"/>
        <v>85529</v>
      </c>
      <c r="D40" s="113"/>
      <c r="E40" s="114"/>
      <c r="F40" s="115"/>
      <c r="G40" s="115"/>
      <c r="H40" s="115"/>
      <c r="I40" s="116"/>
      <c r="J40" s="114"/>
      <c r="K40" s="115">
        <v>20</v>
      </c>
      <c r="L40" s="115"/>
      <c r="M40" s="115"/>
      <c r="N40" s="118"/>
      <c r="O40" s="114"/>
      <c r="P40" s="115"/>
      <c r="Q40" s="115"/>
      <c r="R40" s="115"/>
      <c r="S40" s="116"/>
      <c r="T40" s="119"/>
      <c r="U40" s="119"/>
      <c r="V40" s="119"/>
      <c r="W40" s="119"/>
      <c r="X40" s="153"/>
      <c r="Y40" s="114"/>
      <c r="Z40" s="115"/>
      <c r="AA40" s="115"/>
      <c r="AB40" s="115"/>
      <c r="AC40" s="115"/>
      <c r="AD40" s="115"/>
      <c r="AE40" s="118"/>
      <c r="AF40" s="118"/>
      <c r="AG40" s="115"/>
      <c r="AH40" s="115"/>
      <c r="AI40" s="111"/>
      <c r="AJ40" s="119">
        <v>100</v>
      </c>
      <c r="AK40" s="115"/>
      <c r="AL40" s="115"/>
      <c r="AM40" s="116"/>
      <c r="AN40" s="114"/>
      <c r="AO40" s="115"/>
      <c r="AP40" s="115"/>
      <c r="AQ40" s="115"/>
      <c r="AR40" s="116"/>
      <c r="AS40" s="119"/>
      <c r="AT40" s="115"/>
      <c r="AU40" s="115"/>
      <c r="AV40" s="115"/>
      <c r="AW40" s="116"/>
      <c r="AX40" s="119"/>
      <c r="AY40" s="115"/>
      <c r="AZ40" s="115"/>
      <c r="BA40" s="115"/>
      <c r="BB40" s="116"/>
      <c r="BC40" s="119"/>
      <c r="BD40" s="115"/>
      <c r="BE40" s="115"/>
      <c r="BF40" s="115"/>
      <c r="BG40" s="116"/>
      <c r="BH40" s="21"/>
    </row>
    <row r="41" spans="1:60" hidden="1" x14ac:dyDescent="0.25">
      <c r="A41" s="8" t="s">
        <v>26</v>
      </c>
      <c r="B41" s="113"/>
      <c r="C41" s="113">
        <f t="shared" si="13"/>
        <v>85529</v>
      </c>
      <c r="D41" s="113"/>
      <c r="E41" s="114"/>
      <c r="F41" s="115"/>
      <c r="G41" s="115"/>
      <c r="H41" s="115"/>
      <c r="I41" s="116"/>
      <c r="J41" s="114"/>
      <c r="K41" s="115">
        <v>20</v>
      </c>
      <c r="L41" s="115"/>
      <c r="M41" s="115"/>
      <c r="N41" s="118"/>
      <c r="O41" s="114"/>
      <c r="P41" s="115"/>
      <c r="Q41" s="115"/>
      <c r="R41" s="115"/>
      <c r="S41" s="116"/>
      <c r="T41" s="119"/>
      <c r="U41" s="119"/>
      <c r="V41" s="119"/>
      <c r="W41" s="119"/>
      <c r="X41" s="153"/>
      <c r="Y41" s="114"/>
      <c r="Z41" s="115"/>
      <c r="AA41" s="115"/>
      <c r="AB41" s="115"/>
      <c r="AC41" s="115"/>
      <c r="AD41" s="115"/>
      <c r="AE41" s="118"/>
      <c r="AF41" s="118"/>
      <c r="AG41" s="115"/>
      <c r="AH41" s="115"/>
      <c r="AI41" s="111"/>
      <c r="AJ41" s="119">
        <v>100</v>
      </c>
      <c r="AK41" s="115"/>
      <c r="AL41" s="115"/>
      <c r="AM41" s="116"/>
      <c r="AN41" s="114"/>
      <c r="AO41" s="115"/>
      <c r="AP41" s="115"/>
      <c r="AQ41" s="115"/>
      <c r="AR41" s="116"/>
      <c r="AS41" s="119"/>
      <c r="AT41" s="115"/>
      <c r="AU41" s="115"/>
      <c r="AV41" s="115"/>
      <c r="AW41" s="116"/>
      <c r="AX41" s="119"/>
      <c r="AY41" s="115"/>
      <c r="AZ41" s="115"/>
      <c r="BA41" s="115"/>
      <c r="BB41" s="116"/>
      <c r="BC41" s="119"/>
      <c r="BD41" s="115"/>
      <c r="BE41" s="115"/>
      <c r="BF41" s="115"/>
      <c r="BG41" s="116"/>
      <c r="BH41" s="21"/>
    </row>
    <row r="42" spans="1:60" hidden="1" x14ac:dyDescent="0.25">
      <c r="A42" s="4" t="s">
        <v>8</v>
      </c>
      <c r="B42" s="113"/>
      <c r="C42" s="113">
        <f t="shared" si="13"/>
        <v>85529</v>
      </c>
      <c r="D42" s="113"/>
      <c r="E42" s="114"/>
      <c r="F42" s="115"/>
      <c r="G42" s="115"/>
      <c r="H42" s="115"/>
      <c r="I42" s="116"/>
      <c r="J42" s="114"/>
      <c r="K42" s="115">
        <v>20</v>
      </c>
      <c r="L42" s="115"/>
      <c r="M42" s="115"/>
      <c r="N42" s="118"/>
      <c r="O42" s="114"/>
      <c r="P42" s="115"/>
      <c r="Q42" s="115"/>
      <c r="R42" s="115"/>
      <c r="S42" s="116"/>
      <c r="T42" s="119"/>
      <c r="U42" s="119"/>
      <c r="V42" s="119"/>
      <c r="W42" s="119"/>
      <c r="X42" s="153"/>
      <c r="Y42" s="114"/>
      <c r="Z42" s="115"/>
      <c r="AA42" s="115"/>
      <c r="AB42" s="115"/>
      <c r="AC42" s="115"/>
      <c r="AD42" s="115"/>
      <c r="AE42" s="118"/>
      <c r="AF42" s="118"/>
      <c r="AG42" s="115"/>
      <c r="AH42" s="115"/>
      <c r="AI42" s="111"/>
      <c r="AJ42" s="119">
        <v>100</v>
      </c>
      <c r="AK42" s="115"/>
      <c r="AL42" s="115"/>
      <c r="AM42" s="116"/>
      <c r="AN42" s="114"/>
      <c r="AO42" s="115"/>
      <c r="AP42" s="115"/>
      <c r="AQ42" s="115"/>
      <c r="AR42" s="116"/>
      <c r="AS42" s="119"/>
      <c r="AT42" s="115"/>
      <c r="AU42" s="115"/>
      <c r="AV42" s="115"/>
      <c r="AW42" s="116"/>
      <c r="AX42" s="119"/>
      <c r="AY42" s="115"/>
      <c r="AZ42" s="115"/>
      <c r="BA42" s="115"/>
      <c r="BB42" s="116"/>
      <c r="BC42" s="119"/>
      <c r="BD42" s="115"/>
      <c r="BE42" s="115"/>
      <c r="BF42" s="115"/>
      <c r="BG42" s="116"/>
      <c r="BH42" s="21"/>
    </row>
    <row r="43" spans="1:60" hidden="1" x14ac:dyDescent="0.25">
      <c r="A43" s="12" t="s">
        <v>9</v>
      </c>
      <c r="B43" s="120"/>
      <c r="C43" s="120">
        <f t="shared" si="13"/>
        <v>85529</v>
      </c>
      <c r="D43" s="120"/>
      <c r="E43" s="121"/>
      <c r="F43" s="122"/>
      <c r="G43" s="122"/>
      <c r="H43" s="122"/>
      <c r="I43" s="123"/>
      <c r="J43" s="114"/>
      <c r="K43" s="122">
        <v>20</v>
      </c>
      <c r="L43" s="122"/>
      <c r="M43" s="122"/>
      <c r="N43" s="124"/>
      <c r="O43" s="114"/>
      <c r="P43" s="115"/>
      <c r="Q43" s="115"/>
      <c r="R43" s="115"/>
      <c r="S43" s="116"/>
      <c r="T43" s="119"/>
      <c r="U43" s="119"/>
      <c r="V43" s="119"/>
      <c r="W43" s="119"/>
      <c r="X43" s="153"/>
      <c r="Y43" s="114"/>
      <c r="Z43" s="122"/>
      <c r="AA43" s="122"/>
      <c r="AB43" s="122"/>
      <c r="AC43" s="122"/>
      <c r="AD43" s="122"/>
      <c r="AE43" s="124"/>
      <c r="AF43" s="124"/>
      <c r="AG43" s="122"/>
      <c r="AH43" s="122"/>
      <c r="AI43" s="125"/>
      <c r="AJ43" s="126">
        <v>100</v>
      </c>
      <c r="AK43" s="122"/>
      <c r="AL43" s="122"/>
      <c r="AM43" s="123"/>
      <c r="AN43" s="121"/>
      <c r="AO43" s="122"/>
      <c r="AP43" s="122"/>
      <c r="AQ43" s="122"/>
      <c r="AR43" s="123"/>
      <c r="AS43" s="126"/>
      <c r="AT43" s="122"/>
      <c r="AU43" s="122"/>
      <c r="AV43" s="122"/>
      <c r="AW43" s="123"/>
      <c r="AX43" s="126"/>
      <c r="AY43" s="122"/>
      <c r="AZ43" s="122"/>
      <c r="BA43" s="122"/>
      <c r="BB43" s="123"/>
      <c r="BC43" s="126"/>
      <c r="BD43" s="122"/>
      <c r="BE43" s="122"/>
      <c r="BF43" s="122"/>
      <c r="BG43" s="123"/>
      <c r="BH43" s="21"/>
    </row>
    <row r="44" spans="1:60" ht="15.75" hidden="1" thickBot="1" x14ac:dyDescent="0.3">
      <c r="A44" s="66" t="s">
        <v>22</v>
      </c>
      <c r="B44" s="184">
        <f>B25+B35</f>
        <v>15.75</v>
      </c>
      <c r="C44" s="127">
        <f t="shared" si="13"/>
        <v>85529</v>
      </c>
      <c r="D44" s="127">
        <f>D25+D35</f>
        <v>1347081.75</v>
      </c>
      <c r="E44" s="128"/>
      <c r="F44" s="129"/>
      <c r="G44" s="129"/>
      <c r="H44" s="129"/>
      <c r="I44" s="130"/>
      <c r="J44" s="128"/>
      <c r="K44" s="129"/>
      <c r="L44" s="129"/>
      <c r="M44" s="129"/>
      <c r="N44" s="131"/>
      <c r="O44" s="163"/>
      <c r="P44" s="164"/>
      <c r="Q44" s="164"/>
      <c r="R44" s="164"/>
      <c r="S44" s="165"/>
      <c r="T44" s="132"/>
      <c r="U44" s="129"/>
      <c r="V44" s="129"/>
      <c r="W44" s="130"/>
      <c r="X44" s="154"/>
      <c r="Y44" s="128">
        <f>Y25+Y35</f>
        <v>64430.573874678892</v>
      </c>
      <c r="Z44" s="129"/>
      <c r="AA44" s="129"/>
      <c r="AB44" s="129"/>
      <c r="AC44" s="129"/>
      <c r="AD44" s="129"/>
      <c r="AE44" s="131"/>
      <c r="AF44" s="154"/>
      <c r="AG44" s="127"/>
      <c r="AH44" s="127"/>
      <c r="AI44" s="127">
        <f>AI25+AI35</f>
        <v>275.34433279777301</v>
      </c>
      <c r="AJ44" s="132"/>
      <c r="AK44" s="129"/>
      <c r="AL44" s="129"/>
      <c r="AM44" s="130"/>
      <c r="AN44" s="128"/>
      <c r="AO44" s="129"/>
      <c r="AP44" s="129"/>
      <c r="AQ44" s="129"/>
      <c r="AR44" s="130"/>
      <c r="AS44" s="132"/>
      <c r="AT44" s="129"/>
      <c r="AU44" s="129"/>
      <c r="AV44" s="129"/>
      <c r="AW44" s="130"/>
      <c r="AX44" s="132"/>
      <c r="AY44" s="129"/>
      <c r="AZ44" s="129"/>
      <c r="BA44" s="129"/>
      <c r="BB44" s="130"/>
      <c r="BC44" s="132"/>
      <c r="BD44" s="129"/>
      <c r="BE44" s="129"/>
      <c r="BF44" s="129"/>
      <c r="BG44" s="130"/>
      <c r="BH44" s="21"/>
    </row>
    <row r="45" spans="1:60" hidden="1" x14ac:dyDescent="0.25">
      <c r="A45" s="185"/>
      <c r="B45" s="186"/>
      <c r="C45" s="187"/>
      <c r="D45" s="187"/>
      <c r="E45" s="187"/>
      <c r="F45" s="187"/>
      <c r="G45" s="187"/>
      <c r="H45" s="187"/>
      <c r="I45" s="187"/>
      <c r="J45" s="187"/>
      <c r="K45" s="187"/>
      <c r="L45" s="187"/>
      <c r="M45" s="187"/>
      <c r="N45" s="187"/>
      <c r="O45" s="187"/>
      <c r="P45" s="187"/>
      <c r="Q45" s="187"/>
      <c r="R45" s="187"/>
      <c r="S45" s="187"/>
      <c r="T45" s="187"/>
      <c r="U45" s="187"/>
      <c r="V45" s="187"/>
      <c r="W45" s="187"/>
      <c r="X45" s="187"/>
      <c r="Y45" s="187"/>
      <c r="Z45" s="187"/>
      <c r="AA45" s="187"/>
      <c r="AB45" s="187"/>
      <c r="AC45" s="187"/>
      <c r="AD45" s="187"/>
      <c r="AE45" s="187"/>
      <c r="AF45" s="187"/>
      <c r="AG45" s="187"/>
      <c r="AH45" s="187"/>
      <c r="AI45" s="187"/>
      <c r="AJ45" s="187"/>
      <c r="AK45" s="187"/>
      <c r="AL45" s="187"/>
      <c r="AM45" s="187"/>
      <c r="AN45" s="187"/>
      <c r="AO45" s="187"/>
      <c r="AP45" s="187"/>
      <c r="AQ45" s="187"/>
      <c r="AR45" s="187"/>
      <c r="AS45" s="187"/>
      <c r="AT45" s="187"/>
      <c r="AU45" s="187"/>
      <c r="AV45" s="187"/>
      <c r="AW45" s="187"/>
      <c r="AX45" s="187"/>
      <c r="AY45" s="187"/>
      <c r="AZ45" s="187"/>
      <c r="BA45" s="187"/>
      <c r="BB45" s="187"/>
      <c r="BC45" s="187"/>
      <c r="BD45" s="187"/>
      <c r="BE45" s="187"/>
      <c r="BF45" s="187"/>
      <c r="BG45" s="187"/>
      <c r="BH45" s="21"/>
    </row>
    <row r="46" spans="1:60" hidden="1" x14ac:dyDescent="0.25">
      <c r="A46" s="185"/>
      <c r="B46" s="186"/>
      <c r="C46" s="187"/>
      <c r="D46" s="187"/>
      <c r="E46" s="187"/>
      <c r="F46" s="187"/>
      <c r="G46" s="187"/>
      <c r="H46" s="187"/>
      <c r="I46" s="187"/>
      <c r="J46" s="187"/>
      <c r="K46" s="187"/>
      <c r="L46" s="187"/>
      <c r="M46" s="187"/>
      <c r="N46" s="187"/>
      <c r="O46" s="187"/>
      <c r="P46" s="187"/>
      <c r="Q46" s="187"/>
      <c r="R46" s="187"/>
      <c r="S46" s="187"/>
      <c r="T46" s="187"/>
      <c r="U46" s="187"/>
      <c r="V46" s="187"/>
      <c r="W46" s="187"/>
      <c r="X46" s="187"/>
      <c r="Y46" s="187"/>
      <c r="Z46" s="187"/>
      <c r="AA46" s="187"/>
      <c r="AB46" s="187"/>
      <c r="AC46" s="187"/>
      <c r="AD46" s="187"/>
      <c r="AE46" s="187"/>
      <c r="AF46" s="187"/>
      <c r="AG46" s="187"/>
      <c r="AH46" s="187"/>
      <c r="AI46" s="187"/>
      <c r="AJ46" s="187"/>
      <c r="AK46" s="187"/>
      <c r="AL46" s="187"/>
      <c r="AM46" s="187"/>
      <c r="AN46" s="187"/>
      <c r="AO46" s="187"/>
      <c r="AP46" s="187"/>
      <c r="AQ46" s="187"/>
      <c r="AR46" s="187"/>
      <c r="AS46" s="187"/>
      <c r="AT46" s="187"/>
      <c r="AU46" s="187"/>
      <c r="AV46" s="187"/>
      <c r="AW46" s="187"/>
      <c r="AX46" s="187"/>
      <c r="AY46" s="187"/>
      <c r="AZ46" s="187"/>
      <c r="BA46" s="187"/>
      <c r="BB46" s="187"/>
      <c r="BC46" s="187"/>
      <c r="BD46" s="187"/>
      <c r="BE46" s="187"/>
      <c r="BF46" s="187"/>
      <c r="BG46" s="187"/>
      <c r="BH46" s="21"/>
    </row>
    <row r="47" spans="1:60" ht="15" hidden="1" customHeight="1" x14ac:dyDescent="0.25">
      <c r="A47" s="185"/>
      <c r="B47" s="186"/>
      <c r="C47" s="187"/>
      <c r="D47" s="187"/>
      <c r="E47" s="187"/>
      <c r="F47" s="187"/>
      <c r="G47" s="187"/>
      <c r="H47" s="187"/>
      <c r="I47" s="583" t="s">
        <v>15</v>
      </c>
      <c r="J47" s="583"/>
      <c r="K47" s="583"/>
      <c r="L47" s="583"/>
      <c r="M47" s="583"/>
      <c r="N47" s="583"/>
      <c r="O47" s="583"/>
      <c r="P47" s="583"/>
      <c r="Q47" s="187"/>
      <c r="R47" s="187"/>
      <c r="S47" s="187"/>
      <c r="T47" s="187"/>
      <c r="U47" s="187"/>
      <c r="V47" s="187"/>
      <c r="W47" s="187"/>
      <c r="X47" s="187"/>
      <c r="Y47" s="187"/>
      <c r="Z47" s="187"/>
      <c r="AA47" s="187"/>
      <c r="AB47" s="187"/>
      <c r="AC47" s="187"/>
      <c r="AD47" s="187"/>
      <c r="AE47" s="187"/>
      <c r="AF47" s="187"/>
      <c r="AG47" s="187"/>
      <c r="AH47" s="187"/>
      <c r="AI47" s="187"/>
      <c r="AJ47" s="187"/>
      <c r="AK47" s="187"/>
      <c r="AL47" s="187"/>
      <c r="AM47" s="187"/>
      <c r="AN47" s="187"/>
      <c r="AO47" s="187"/>
      <c r="AP47" s="187"/>
      <c r="AQ47" s="187"/>
      <c r="AR47" s="187"/>
      <c r="AS47" s="187"/>
      <c r="AT47" s="187"/>
      <c r="AU47" s="187"/>
      <c r="AV47" s="187"/>
      <c r="AW47" s="187"/>
      <c r="AX47" s="187"/>
      <c r="AY47" s="187"/>
      <c r="AZ47" s="187"/>
      <c r="BA47" s="187"/>
      <c r="BB47" s="187"/>
      <c r="BC47" s="187"/>
      <c r="BD47" s="187"/>
      <c r="BE47" s="187"/>
      <c r="BF47" s="187"/>
      <c r="BG47" s="187"/>
      <c r="BH47" s="21"/>
    </row>
    <row r="48" spans="1:60" ht="15" hidden="1" customHeight="1" thickBot="1" x14ac:dyDescent="0.3">
      <c r="A48" s="185"/>
      <c r="B48" s="186"/>
      <c r="C48" s="187"/>
      <c r="D48" s="187"/>
      <c r="E48" s="187"/>
      <c r="F48" s="187"/>
      <c r="G48" s="187"/>
      <c r="H48" s="187"/>
      <c r="I48" s="584"/>
      <c r="J48" s="584"/>
      <c r="K48" s="584"/>
      <c r="L48" s="584"/>
      <c r="M48" s="584"/>
      <c r="N48" s="584"/>
      <c r="O48" s="584"/>
      <c r="P48" s="584"/>
      <c r="Q48" s="187"/>
      <c r="R48" s="187"/>
      <c r="S48" s="187"/>
      <c r="T48" s="187"/>
      <c r="U48" s="187"/>
      <c r="V48" s="187"/>
      <c r="W48" s="187"/>
      <c r="X48" s="187"/>
      <c r="Y48" s="187"/>
      <c r="Z48" s="187"/>
      <c r="AA48" s="187"/>
      <c r="AB48" s="187"/>
      <c r="AC48" s="187"/>
      <c r="AD48" s="187"/>
      <c r="AE48" s="187"/>
      <c r="AF48" s="187"/>
      <c r="AG48" s="187"/>
      <c r="AH48" s="187"/>
      <c r="AI48" s="187"/>
      <c r="AJ48" s="187"/>
      <c r="AK48" s="187"/>
      <c r="AL48" s="187"/>
      <c r="AM48" s="187"/>
      <c r="AN48" s="187"/>
      <c r="AO48" s="187"/>
      <c r="AP48" s="187"/>
      <c r="AQ48" s="187"/>
      <c r="AR48" s="187"/>
      <c r="AS48" s="187"/>
      <c r="AT48" s="187"/>
      <c r="AU48" s="187"/>
      <c r="AV48" s="187"/>
      <c r="AW48" s="187"/>
      <c r="AX48" s="187"/>
      <c r="AY48" s="187"/>
      <c r="AZ48" s="187"/>
      <c r="BA48" s="187"/>
      <c r="BB48" s="187"/>
      <c r="BC48" s="187"/>
      <c r="BD48" s="187"/>
      <c r="BE48" s="187"/>
      <c r="BF48" s="187"/>
      <c r="BG48" s="187"/>
      <c r="BH48" s="21"/>
    </row>
    <row r="49" spans="1:60" ht="15" hidden="1" customHeight="1" x14ac:dyDescent="0.25">
      <c r="A49" s="554" t="s">
        <v>53</v>
      </c>
      <c r="B49" s="527" t="s">
        <v>10</v>
      </c>
      <c r="C49" s="527" t="s">
        <v>54</v>
      </c>
      <c r="D49" s="527" t="s">
        <v>55</v>
      </c>
      <c r="E49" s="530" t="s">
        <v>57</v>
      </c>
      <c r="F49" s="531"/>
      <c r="G49" s="531"/>
      <c r="H49" s="531"/>
      <c r="I49" s="532"/>
      <c r="J49" s="530" t="s">
        <v>59</v>
      </c>
      <c r="K49" s="531"/>
      <c r="L49" s="531"/>
      <c r="M49" s="531"/>
      <c r="N49" s="532"/>
      <c r="O49" s="530" t="s">
        <v>77</v>
      </c>
      <c r="P49" s="531"/>
      <c r="Q49" s="531"/>
      <c r="R49" s="531"/>
      <c r="S49" s="532"/>
      <c r="T49" s="530" t="s">
        <v>78</v>
      </c>
      <c r="U49" s="531"/>
      <c r="V49" s="531"/>
      <c r="W49" s="531"/>
      <c r="X49" s="532"/>
      <c r="Y49" s="542" t="s">
        <v>58</v>
      </c>
      <c r="Z49" s="543"/>
      <c r="AA49" s="543"/>
      <c r="AB49" s="543"/>
      <c r="AC49" s="543"/>
      <c r="AD49" s="543"/>
      <c r="AE49" s="543"/>
      <c r="AF49" s="543"/>
      <c r="AG49" s="543"/>
      <c r="AH49" s="543"/>
      <c r="AI49" s="544"/>
      <c r="AJ49" s="542" t="s">
        <v>60</v>
      </c>
      <c r="AK49" s="543"/>
      <c r="AL49" s="543"/>
      <c r="AM49" s="544"/>
      <c r="AN49" s="530" t="s">
        <v>64</v>
      </c>
      <c r="AO49" s="531"/>
      <c r="AP49" s="531"/>
      <c r="AQ49" s="531"/>
      <c r="AR49" s="532"/>
      <c r="AS49" s="530" t="s">
        <v>65</v>
      </c>
      <c r="AT49" s="531"/>
      <c r="AU49" s="531"/>
      <c r="AV49" s="531"/>
      <c r="AW49" s="532"/>
      <c r="AX49" s="530" t="s">
        <v>68</v>
      </c>
      <c r="AY49" s="531"/>
      <c r="AZ49" s="531"/>
      <c r="BA49" s="531"/>
      <c r="BB49" s="532"/>
      <c r="BC49" s="530" t="s">
        <v>69</v>
      </c>
      <c r="BD49" s="531"/>
      <c r="BE49" s="531"/>
      <c r="BF49" s="531"/>
      <c r="BG49" s="532"/>
      <c r="BH49" s="21"/>
    </row>
    <row r="50" spans="1:60" ht="15" hidden="1" customHeight="1" x14ac:dyDescent="0.25">
      <c r="A50" s="555"/>
      <c r="B50" s="528"/>
      <c r="C50" s="528"/>
      <c r="D50" s="528"/>
      <c r="E50" s="533"/>
      <c r="F50" s="534"/>
      <c r="G50" s="534"/>
      <c r="H50" s="534"/>
      <c r="I50" s="535"/>
      <c r="J50" s="533"/>
      <c r="K50" s="534"/>
      <c r="L50" s="534"/>
      <c r="M50" s="534"/>
      <c r="N50" s="535"/>
      <c r="O50" s="533"/>
      <c r="P50" s="534"/>
      <c r="Q50" s="534"/>
      <c r="R50" s="534"/>
      <c r="S50" s="535"/>
      <c r="T50" s="533"/>
      <c r="U50" s="534"/>
      <c r="V50" s="534"/>
      <c r="W50" s="534"/>
      <c r="X50" s="535"/>
      <c r="Y50" s="545"/>
      <c r="Z50" s="546"/>
      <c r="AA50" s="546"/>
      <c r="AB50" s="546"/>
      <c r="AC50" s="546"/>
      <c r="AD50" s="546"/>
      <c r="AE50" s="546"/>
      <c r="AF50" s="546"/>
      <c r="AG50" s="546"/>
      <c r="AH50" s="546"/>
      <c r="AI50" s="547"/>
      <c r="AJ50" s="545"/>
      <c r="AK50" s="546"/>
      <c r="AL50" s="546"/>
      <c r="AM50" s="547"/>
      <c r="AN50" s="533"/>
      <c r="AO50" s="534"/>
      <c r="AP50" s="534"/>
      <c r="AQ50" s="534"/>
      <c r="AR50" s="535"/>
      <c r="AS50" s="533"/>
      <c r="AT50" s="534"/>
      <c r="AU50" s="534"/>
      <c r="AV50" s="534"/>
      <c r="AW50" s="535"/>
      <c r="AX50" s="533"/>
      <c r="AY50" s="534"/>
      <c r="AZ50" s="534"/>
      <c r="BA50" s="534"/>
      <c r="BB50" s="535"/>
      <c r="BC50" s="533"/>
      <c r="BD50" s="534"/>
      <c r="BE50" s="534"/>
      <c r="BF50" s="534"/>
      <c r="BG50" s="535"/>
      <c r="BH50" s="21"/>
    </row>
    <row r="51" spans="1:60" ht="15" hidden="1" customHeight="1" thickBot="1" x14ac:dyDescent="0.3">
      <c r="A51" s="555"/>
      <c r="B51" s="528"/>
      <c r="C51" s="528"/>
      <c r="D51" s="528"/>
      <c r="E51" s="536"/>
      <c r="F51" s="537"/>
      <c r="G51" s="537"/>
      <c r="H51" s="537"/>
      <c r="I51" s="538"/>
      <c r="J51" s="536"/>
      <c r="K51" s="537"/>
      <c r="L51" s="537"/>
      <c r="M51" s="537"/>
      <c r="N51" s="538"/>
      <c r="O51" s="536"/>
      <c r="P51" s="537"/>
      <c r="Q51" s="537"/>
      <c r="R51" s="537"/>
      <c r="S51" s="538"/>
      <c r="T51" s="536"/>
      <c r="U51" s="537"/>
      <c r="V51" s="537"/>
      <c r="W51" s="537"/>
      <c r="X51" s="538"/>
      <c r="Y51" s="548"/>
      <c r="Z51" s="549"/>
      <c r="AA51" s="549"/>
      <c r="AB51" s="549"/>
      <c r="AC51" s="549"/>
      <c r="AD51" s="549"/>
      <c r="AE51" s="549"/>
      <c r="AF51" s="549"/>
      <c r="AG51" s="549"/>
      <c r="AH51" s="549"/>
      <c r="AI51" s="550"/>
      <c r="AJ51" s="548"/>
      <c r="AK51" s="549"/>
      <c r="AL51" s="549"/>
      <c r="AM51" s="550"/>
      <c r="AN51" s="536"/>
      <c r="AO51" s="537"/>
      <c r="AP51" s="537"/>
      <c r="AQ51" s="537"/>
      <c r="AR51" s="538"/>
      <c r="AS51" s="536"/>
      <c r="AT51" s="537"/>
      <c r="AU51" s="537"/>
      <c r="AV51" s="537"/>
      <c r="AW51" s="538"/>
      <c r="AX51" s="536"/>
      <c r="AY51" s="537"/>
      <c r="AZ51" s="537"/>
      <c r="BA51" s="537"/>
      <c r="BB51" s="538"/>
      <c r="BC51" s="536"/>
      <c r="BD51" s="537"/>
      <c r="BE51" s="537"/>
      <c r="BF51" s="537"/>
      <c r="BG51" s="538"/>
      <c r="BH51" s="21"/>
    </row>
    <row r="52" spans="1:60" ht="15" hidden="1" customHeight="1" x14ac:dyDescent="0.25">
      <c r="A52" s="555"/>
      <c r="B52" s="528"/>
      <c r="C52" s="528"/>
      <c r="D52" s="528"/>
      <c r="E52" s="554" t="s">
        <v>29</v>
      </c>
      <c r="F52" s="539" t="s">
        <v>43</v>
      </c>
      <c r="G52" s="539" t="s">
        <v>44</v>
      </c>
      <c r="H52" s="539" t="s">
        <v>45</v>
      </c>
      <c r="I52" s="539" t="s">
        <v>46</v>
      </c>
      <c r="J52" s="554" t="s">
        <v>29</v>
      </c>
      <c r="K52" s="539" t="s">
        <v>43</v>
      </c>
      <c r="L52" s="539" t="s">
        <v>71</v>
      </c>
      <c r="M52" s="539" t="s">
        <v>45</v>
      </c>
      <c r="N52" s="539" t="s">
        <v>46</v>
      </c>
      <c r="O52" s="561" t="s">
        <v>40</v>
      </c>
      <c r="P52" s="651" t="s">
        <v>41</v>
      </c>
      <c r="Q52" s="651" t="s">
        <v>61</v>
      </c>
      <c r="R52" s="648" t="s">
        <v>56</v>
      </c>
      <c r="S52" s="645" t="s">
        <v>72</v>
      </c>
      <c r="T52" s="539" t="s">
        <v>40</v>
      </c>
      <c r="U52" s="539" t="s">
        <v>41</v>
      </c>
      <c r="V52" s="539" t="s">
        <v>61</v>
      </c>
      <c r="W52" s="551" t="s">
        <v>56</v>
      </c>
      <c r="X52" s="539" t="s">
        <v>72</v>
      </c>
      <c r="Y52" s="561" t="s">
        <v>73</v>
      </c>
      <c r="Z52" s="36"/>
      <c r="AA52" s="37"/>
      <c r="AB52" s="577" t="s">
        <v>75</v>
      </c>
      <c r="AC52" s="539" t="s">
        <v>39</v>
      </c>
      <c r="AD52" s="539" t="s">
        <v>38</v>
      </c>
      <c r="AE52" s="539" t="s">
        <v>52</v>
      </c>
      <c r="AF52" s="539" t="s">
        <v>76</v>
      </c>
      <c r="AG52" s="539" t="s">
        <v>66</v>
      </c>
      <c r="AH52" s="539" t="s">
        <v>67</v>
      </c>
      <c r="AI52" s="539" t="s">
        <v>70</v>
      </c>
      <c r="AJ52" s="539" t="s">
        <v>40</v>
      </c>
      <c r="AK52" s="539" t="s">
        <v>41</v>
      </c>
      <c r="AL52" s="539" t="s">
        <v>61</v>
      </c>
      <c r="AM52" s="551" t="s">
        <v>56</v>
      </c>
      <c r="AN52" s="527" t="s">
        <v>48</v>
      </c>
      <c r="AO52" s="527" t="s">
        <v>49</v>
      </c>
      <c r="AP52" s="527" t="s">
        <v>50</v>
      </c>
      <c r="AQ52" s="527" t="s">
        <v>62</v>
      </c>
      <c r="AR52" s="527" t="s">
        <v>51</v>
      </c>
      <c r="AS52" s="527" t="s">
        <v>48</v>
      </c>
      <c r="AT52" s="527" t="s">
        <v>49</v>
      </c>
      <c r="AU52" s="527" t="s">
        <v>50</v>
      </c>
      <c r="AV52" s="527" t="s">
        <v>62</v>
      </c>
      <c r="AW52" s="527" t="s">
        <v>51</v>
      </c>
      <c r="AX52" s="527" t="s">
        <v>48</v>
      </c>
      <c r="AY52" s="527" t="s">
        <v>49</v>
      </c>
      <c r="AZ52" s="527" t="s">
        <v>50</v>
      </c>
      <c r="BA52" s="527" t="s">
        <v>62</v>
      </c>
      <c r="BB52" s="527" t="s">
        <v>51</v>
      </c>
      <c r="BC52" s="527" t="s">
        <v>48</v>
      </c>
      <c r="BD52" s="527" t="s">
        <v>49</v>
      </c>
      <c r="BE52" s="527" t="s">
        <v>50</v>
      </c>
      <c r="BF52" s="527" t="s">
        <v>62</v>
      </c>
      <c r="BG52" s="527" t="s">
        <v>51</v>
      </c>
      <c r="BH52" s="21"/>
    </row>
    <row r="53" spans="1:60" hidden="1" x14ac:dyDescent="0.25">
      <c r="A53" s="555"/>
      <c r="B53" s="528"/>
      <c r="C53" s="528"/>
      <c r="D53" s="528"/>
      <c r="E53" s="555"/>
      <c r="F53" s="540"/>
      <c r="G53" s="540"/>
      <c r="H53" s="540"/>
      <c r="I53" s="540"/>
      <c r="J53" s="555"/>
      <c r="K53" s="540"/>
      <c r="L53" s="540"/>
      <c r="M53" s="540"/>
      <c r="N53" s="540"/>
      <c r="O53" s="562"/>
      <c r="P53" s="652"/>
      <c r="Q53" s="652"/>
      <c r="R53" s="649"/>
      <c r="S53" s="646"/>
      <c r="T53" s="540"/>
      <c r="U53" s="540"/>
      <c r="V53" s="540"/>
      <c r="W53" s="552"/>
      <c r="X53" s="540"/>
      <c r="Y53" s="562"/>
      <c r="Z53" s="38"/>
      <c r="AA53" s="39"/>
      <c r="AB53" s="578"/>
      <c r="AC53" s="540"/>
      <c r="AD53" s="540"/>
      <c r="AE53" s="540"/>
      <c r="AF53" s="540"/>
      <c r="AG53" s="540"/>
      <c r="AH53" s="540"/>
      <c r="AI53" s="540"/>
      <c r="AJ53" s="540"/>
      <c r="AK53" s="540"/>
      <c r="AL53" s="540"/>
      <c r="AM53" s="552"/>
      <c r="AN53" s="528"/>
      <c r="AO53" s="528"/>
      <c r="AP53" s="528"/>
      <c r="AQ53" s="528"/>
      <c r="AR53" s="528"/>
      <c r="AS53" s="528"/>
      <c r="AT53" s="528"/>
      <c r="AU53" s="528"/>
      <c r="AV53" s="528"/>
      <c r="AW53" s="528"/>
      <c r="AX53" s="528"/>
      <c r="AY53" s="528"/>
      <c r="AZ53" s="528"/>
      <c r="BA53" s="528"/>
      <c r="BB53" s="528"/>
      <c r="BC53" s="528"/>
      <c r="BD53" s="528"/>
      <c r="BE53" s="528"/>
      <c r="BF53" s="528"/>
      <c r="BG53" s="528"/>
      <c r="BH53" s="21"/>
    </row>
    <row r="54" spans="1:60" hidden="1" x14ac:dyDescent="0.25">
      <c r="A54" s="555"/>
      <c r="B54" s="528"/>
      <c r="C54" s="528"/>
      <c r="D54" s="528"/>
      <c r="E54" s="555"/>
      <c r="F54" s="540"/>
      <c r="G54" s="540"/>
      <c r="H54" s="540"/>
      <c r="I54" s="540"/>
      <c r="J54" s="555"/>
      <c r="K54" s="540"/>
      <c r="L54" s="540"/>
      <c r="M54" s="540"/>
      <c r="N54" s="540"/>
      <c r="O54" s="562"/>
      <c r="P54" s="652"/>
      <c r="Q54" s="652"/>
      <c r="R54" s="649"/>
      <c r="S54" s="646"/>
      <c r="T54" s="540"/>
      <c r="U54" s="540"/>
      <c r="V54" s="540"/>
      <c r="W54" s="552"/>
      <c r="X54" s="540"/>
      <c r="Y54" s="562"/>
      <c r="Z54" s="38"/>
      <c r="AA54" s="39"/>
      <c r="AB54" s="578"/>
      <c r="AC54" s="540"/>
      <c r="AD54" s="540"/>
      <c r="AE54" s="540"/>
      <c r="AF54" s="540"/>
      <c r="AG54" s="540"/>
      <c r="AH54" s="540"/>
      <c r="AI54" s="540"/>
      <c r="AJ54" s="540"/>
      <c r="AK54" s="540"/>
      <c r="AL54" s="540"/>
      <c r="AM54" s="552"/>
      <c r="AN54" s="528"/>
      <c r="AO54" s="528"/>
      <c r="AP54" s="528"/>
      <c r="AQ54" s="528"/>
      <c r="AR54" s="528"/>
      <c r="AS54" s="528"/>
      <c r="AT54" s="528"/>
      <c r="AU54" s="528"/>
      <c r="AV54" s="528"/>
      <c r="AW54" s="528"/>
      <c r="AX54" s="528"/>
      <c r="AY54" s="528"/>
      <c r="AZ54" s="528"/>
      <c r="BA54" s="528"/>
      <c r="BB54" s="528"/>
      <c r="BC54" s="528"/>
      <c r="BD54" s="528"/>
      <c r="BE54" s="528"/>
      <c r="BF54" s="528"/>
      <c r="BG54" s="528"/>
      <c r="BH54" s="21"/>
    </row>
    <row r="55" spans="1:60" hidden="1" x14ac:dyDescent="0.25">
      <c r="A55" s="555"/>
      <c r="B55" s="528"/>
      <c r="C55" s="528"/>
      <c r="D55" s="528"/>
      <c r="E55" s="555"/>
      <c r="F55" s="540"/>
      <c r="G55" s="540"/>
      <c r="H55" s="540"/>
      <c r="I55" s="540"/>
      <c r="J55" s="555"/>
      <c r="K55" s="540"/>
      <c r="L55" s="540"/>
      <c r="M55" s="540"/>
      <c r="N55" s="540"/>
      <c r="O55" s="562"/>
      <c r="P55" s="652"/>
      <c r="Q55" s="652"/>
      <c r="R55" s="649"/>
      <c r="S55" s="646"/>
      <c r="T55" s="540"/>
      <c r="U55" s="540"/>
      <c r="V55" s="540"/>
      <c r="W55" s="552"/>
      <c r="X55" s="540"/>
      <c r="Y55" s="562"/>
      <c r="Z55" s="38"/>
      <c r="AA55" s="39"/>
      <c r="AB55" s="578"/>
      <c r="AC55" s="540"/>
      <c r="AD55" s="540"/>
      <c r="AE55" s="540"/>
      <c r="AF55" s="540"/>
      <c r="AG55" s="540"/>
      <c r="AH55" s="540"/>
      <c r="AI55" s="540"/>
      <c r="AJ55" s="540"/>
      <c r="AK55" s="540"/>
      <c r="AL55" s="540"/>
      <c r="AM55" s="552"/>
      <c r="AN55" s="528"/>
      <c r="AO55" s="528"/>
      <c r="AP55" s="528"/>
      <c r="AQ55" s="528"/>
      <c r="AR55" s="528"/>
      <c r="AS55" s="528"/>
      <c r="AT55" s="528"/>
      <c r="AU55" s="528"/>
      <c r="AV55" s="528"/>
      <c r="AW55" s="528"/>
      <c r="AX55" s="528"/>
      <c r="AY55" s="528"/>
      <c r="AZ55" s="528"/>
      <c r="BA55" s="528"/>
      <c r="BB55" s="528"/>
      <c r="BC55" s="528"/>
      <c r="BD55" s="528"/>
      <c r="BE55" s="528"/>
      <c r="BF55" s="528"/>
      <c r="BG55" s="528"/>
      <c r="BH55" s="21"/>
    </row>
    <row r="56" spans="1:60" ht="15.75" hidden="1" thickBot="1" x14ac:dyDescent="0.3">
      <c r="A56" s="556"/>
      <c r="B56" s="529"/>
      <c r="C56" s="529"/>
      <c r="D56" s="529"/>
      <c r="E56" s="556"/>
      <c r="F56" s="541"/>
      <c r="G56" s="541"/>
      <c r="H56" s="541"/>
      <c r="I56" s="541"/>
      <c r="J56" s="556"/>
      <c r="K56" s="541"/>
      <c r="L56" s="541"/>
      <c r="M56" s="541"/>
      <c r="N56" s="541"/>
      <c r="O56" s="563"/>
      <c r="P56" s="653"/>
      <c r="Q56" s="653"/>
      <c r="R56" s="650"/>
      <c r="S56" s="647"/>
      <c r="T56" s="541"/>
      <c r="U56" s="541"/>
      <c r="V56" s="541"/>
      <c r="W56" s="553"/>
      <c r="X56" s="541"/>
      <c r="Y56" s="563"/>
      <c r="Z56" s="40"/>
      <c r="AA56" s="41"/>
      <c r="AB56" s="579"/>
      <c r="AC56" s="541"/>
      <c r="AD56" s="541"/>
      <c r="AE56" s="541"/>
      <c r="AF56" s="541"/>
      <c r="AG56" s="541"/>
      <c r="AH56" s="541"/>
      <c r="AI56" s="541"/>
      <c r="AJ56" s="541"/>
      <c r="AK56" s="541"/>
      <c r="AL56" s="541"/>
      <c r="AM56" s="553"/>
      <c r="AN56" s="529"/>
      <c r="AO56" s="529"/>
      <c r="AP56" s="529"/>
      <c r="AQ56" s="529"/>
      <c r="AR56" s="529"/>
      <c r="AS56" s="529"/>
      <c r="AT56" s="529"/>
      <c r="AU56" s="529"/>
      <c r="AV56" s="529"/>
      <c r="AW56" s="529"/>
      <c r="AX56" s="529"/>
      <c r="AY56" s="529"/>
      <c r="AZ56" s="529"/>
      <c r="BA56" s="529"/>
      <c r="BB56" s="529"/>
      <c r="BC56" s="529"/>
      <c r="BD56" s="529"/>
      <c r="BE56" s="529"/>
      <c r="BF56" s="529"/>
      <c r="BG56" s="529"/>
      <c r="BH56" s="21"/>
    </row>
    <row r="57" spans="1:60" hidden="1" x14ac:dyDescent="0.25">
      <c r="A57" s="1" t="s">
        <v>27</v>
      </c>
      <c r="B57" s="188">
        <f>B58+B59+B60+B61+B62+B63+B64+B65+B66</f>
        <v>13.75</v>
      </c>
      <c r="C57" s="105">
        <f>(BK10-(BK11-BK13)*BK14)*BK15*BK16*BK17</f>
        <v>85528.871999999988</v>
      </c>
      <c r="D57" s="105">
        <f>D58+D59+D60+D61+D62+D63+D64+D65+D66</f>
        <v>1176023.75</v>
      </c>
      <c r="E57" s="106"/>
      <c r="F57" s="107"/>
      <c r="G57" s="183"/>
      <c r="H57" s="107"/>
      <c r="I57" s="108"/>
      <c r="J57" s="106"/>
      <c r="K57" s="107"/>
      <c r="L57" s="107"/>
      <c r="M57" s="107"/>
      <c r="N57" s="109"/>
      <c r="O57" s="166"/>
      <c r="P57" s="110"/>
      <c r="Q57" s="110"/>
      <c r="R57" s="110"/>
      <c r="S57" s="167"/>
      <c r="T57" s="112"/>
      <c r="U57" s="107"/>
      <c r="V57" s="107"/>
      <c r="W57" s="108"/>
      <c r="X57" s="152"/>
      <c r="Y57" s="106">
        <f>Y58+Y59+Y60+Y61+Y62+Y63+Y64+Y65+Y66</f>
        <v>56997.67612967889</v>
      </c>
      <c r="Z57" s="107"/>
      <c r="AA57" s="107"/>
      <c r="AB57" s="107"/>
      <c r="AC57" s="107"/>
      <c r="AD57" s="107"/>
      <c r="AE57" s="109"/>
      <c r="AF57" s="170"/>
      <c r="AG57" s="110"/>
      <c r="AH57" s="110"/>
      <c r="AI57" s="111">
        <f>AI58+AI59+AI60+AI61+AI62+AI63+AI64+AI65+AI66</f>
        <v>243.57981251999524</v>
      </c>
      <c r="AJ57" s="112"/>
      <c r="AK57" s="107"/>
      <c r="AL57" s="107"/>
      <c r="AM57" s="108"/>
      <c r="AN57" s="106"/>
      <c r="AO57" s="107"/>
      <c r="AP57" s="107"/>
      <c r="AQ57" s="107"/>
      <c r="AR57" s="108"/>
      <c r="AS57" s="112"/>
      <c r="AT57" s="107"/>
      <c r="AU57" s="107"/>
      <c r="AV57" s="107"/>
      <c r="AW57" s="108"/>
      <c r="AX57" s="112"/>
      <c r="AY57" s="107"/>
      <c r="AZ57" s="107"/>
      <c r="BA57" s="107"/>
      <c r="BB57" s="108"/>
      <c r="BC57" s="112"/>
      <c r="BD57" s="107"/>
      <c r="BE57" s="107"/>
      <c r="BF57" s="107"/>
      <c r="BG57" s="108"/>
      <c r="BH57" s="21"/>
    </row>
    <row r="58" spans="1:60" hidden="1" x14ac:dyDescent="0.25">
      <c r="A58" s="3" t="s">
        <v>0</v>
      </c>
      <c r="B58" s="189">
        <v>1.5</v>
      </c>
      <c r="C58" s="113">
        <f>ROUND(C57,0)</f>
        <v>85529</v>
      </c>
      <c r="D58" s="113">
        <f>B58*C58</f>
        <v>128293.5</v>
      </c>
      <c r="E58" s="114">
        <f>D58/S58</f>
        <v>23.649980291683093</v>
      </c>
      <c r="F58" s="115">
        <v>30</v>
      </c>
      <c r="G58" s="117">
        <f t="shared" ref="G58:G64" si="50">F58/1.3</f>
        <v>23.076923076923077</v>
      </c>
      <c r="H58" s="115">
        <f>F58</f>
        <v>30</v>
      </c>
      <c r="I58" s="116">
        <f>G58/1.3</f>
        <v>17.751479289940828</v>
      </c>
      <c r="J58" s="114">
        <f t="shared" ref="J58:J67" si="51">D58/X58</f>
        <v>15.766653527788728</v>
      </c>
      <c r="K58" s="115">
        <f t="shared" ref="K58:K64" si="52">F58/1.5</f>
        <v>20</v>
      </c>
      <c r="L58" s="115">
        <f>K58/1.3</f>
        <v>15.384615384615383</v>
      </c>
      <c r="M58" s="115">
        <f t="shared" ref="M58:N67" si="53">H58/1.5</f>
        <v>20</v>
      </c>
      <c r="N58" s="118">
        <f>I58/1.5</f>
        <v>11.834319526627219</v>
      </c>
      <c r="O58" s="114">
        <f>(D58*AJ58/100)/F58</f>
        <v>1625.0509999999999</v>
      </c>
      <c r="P58" s="115">
        <f t="shared" ref="P58:P67" si="54">(D58*AK58/100)/G58</f>
        <v>1779.0031999999999</v>
      </c>
      <c r="Q58" s="115">
        <f t="shared" ref="Q58:Q67" si="55">(D58*AL58/100)/H58</f>
        <v>213.82250000000002</v>
      </c>
      <c r="R58" s="115">
        <f t="shared" ref="R58:R67" si="56">(D58*AM58/100)/I58</f>
        <v>1806.800125</v>
      </c>
      <c r="S58" s="116">
        <f>O58+P58+Q58+R58</f>
        <v>5424.6768249999996</v>
      </c>
      <c r="T58" s="119">
        <f t="shared" ref="T58:T67" si="57">(D58*AJ58/100)/K58</f>
        <v>2437.5765000000001</v>
      </c>
      <c r="U58" s="119">
        <f t="shared" ref="U58:U67" si="58">(D58*AK58/100)/L58</f>
        <v>2668.5048000000002</v>
      </c>
      <c r="V58" s="119">
        <f t="shared" ref="V58:V64" si="59">(D58*AL58/100)/M58</f>
        <v>320.73374999999999</v>
      </c>
      <c r="W58" s="119">
        <f t="shared" ref="W58:W64" si="60">(D58*AM58/100)/N58</f>
        <v>2710.2001875000001</v>
      </c>
      <c r="X58" s="153">
        <f>T58+U58+V58+W58</f>
        <v>8137.0152374999998</v>
      </c>
      <c r="Y58" s="114">
        <f>D58/E58</f>
        <v>5424.6768249999996</v>
      </c>
      <c r="Z58" s="117"/>
      <c r="AA58" s="117"/>
      <c r="AB58" s="117">
        <f>D58/J58</f>
        <v>8137.0152374999998</v>
      </c>
      <c r="AC58" s="115">
        <f>C58/E58</f>
        <v>3616.4512166666664</v>
      </c>
      <c r="AD58" s="115">
        <f>AC58/$BM$10</f>
        <v>15.454919729344729</v>
      </c>
      <c r="AE58" s="118">
        <f>AD58*1.5</f>
        <v>23.182379594017092</v>
      </c>
      <c r="AF58" s="118">
        <f>C58/J58/$BM$10</f>
        <v>23.182379594017092</v>
      </c>
      <c r="AG58" s="115">
        <f>AD58/4</f>
        <v>3.8637299323361822</v>
      </c>
      <c r="AH58" s="115">
        <f>AD58/2</f>
        <v>7.7274598646723645</v>
      </c>
      <c r="AI58" s="111">
        <f>AD58*B58</f>
        <v>23.182379594017092</v>
      </c>
      <c r="AJ58" s="119">
        <v>38</v>
      </c>
      <c r="AK58" s="115">
        <f>100-AJ58-AL58-AM58</f>
        <v>32</v>
      </c>
      <c r="AL58" s="115">
        <v>5</v>
      </c>
      <c r="AM58" s="116">
        <v>25</v>
      </c>
      <c r="AN58" s="114">
        <f>AO58+AP58+AQ58+AR58</f>
        <v>15.454919729344731</v>
      </c>
      <c r="AO58" s="115">
        <f>AD58*AJ58%</f>
        <v>5.8728694971509974</v>
      </c>
      <c r="AP58" s="115">
        <f>AD58*AK58%</f>
        <v>4.9455743133903134</v>
      </c>
      <c r="AQ58" s="115">
        <f>AD58*AL58%</f>
        <v>0.77274598646723647</v>
      </c>
      <c r="AR58" s="116">
        <f>AD58*AM58%</f>
        <v>3.8637299323361822</v>
      </c>
      <c r="AS58" s="119">
        <f>AT58+AU58+AV58+AW58</f>
        <v>23.182379594017092</v>
      </c>
      <c r="AT58" s="115">
        <f>AE58*AJ58%</f>
        <v>8.8093042457264961</v>
      </c>
      <c r="AU58" s="115">
        <f>AE58*AK58%</f>
        <v>7.4183614700854701</v>
      </c>
      <c r="AV58" s="115">
        <f>AE58*AL58%</f>
        <v>1.1591189797008548</v>
      </c>
      <c r="AW58" s="116">
        <f>AE58*AM58%</f>
        <v>5.7955948985042731</v>
      </c>
      <c r="AX58" s="119">
        <f t="shared" ref="AX58:AX67" si="61">AY58+AZ58+BA58+BB58</f>
        <v>3.8637299323361827</v>
      </c>
      <c r="AY58" s="115">
        <f>AG58*AJ58%</f>
        <v>1.4682173742877493</v>
      </c>
      <c r="AZ58" s="115">
        <f>AG58*AK58%</f>
        <v>1.2363935783475783</v>
      </c>
      <c r="BA58" s="115">
        <f>AG58*AL58%</f>
        <v>0.19318649661680912</v>
      </c>
      <c r="BB58" s="115">
        <f>AG58*AM58%</f>
        <v>0.96593248308404556</v>
      </c>
      <c r="BC58" s="119">
        <f>BD58+BE58+BF58+BG58</f>
        <v>7.7274598646723653</v>
      </c>
      <c r="BD58" s="115">
        <f>AH58*AJ58%</f>
        <v>2.9364347485754987</v>
      </c>
      <c r="BE58" s="115">
        <f>AH58*AK58%</f>
        <v>2.4727871566951567</v>
      </c>
      <c r="BF58" s="115">
        <f>AH58*AL58%</f>
        <v>0.38637299323361823</v>
      </c>
      <c r="BG58" s="115">
        <f>AH58*AM58%</f>
        <v>1.9318649661680911</v>
      </c>
      <c r="BH58" s="21"/>
    </row>
    <row r="59" spans="1:60" hidden="1" x14ac:dyDescent="0.25">
      <c r="A59" s="3" t="s">
        <v>1</v>
      </c>
      <c r="B59" s="189">
        <v>1.5</v>
      </c>
      <c r="C59" s="113">
        <f t="shared" ref="C59:C76" si="62">ROUND(C58,0)</f>
        <v>85529</v>
      </c>
      <c r="D59" s="113">
        <f>B59*C59</f>
        <v>128293.5</v>
      </c>
      <c r="E59" s="114">
        <f t="shared" ref="E59:E67" si="63">D59/S59</f>
        <v>19.432568985619898</v>
      </c>
      <c r="F59" s="115">
        <v>25</v>
      </c>
      <c r="G59" s="117">
        <f t="shared" si="50"/>
        <v>19.23076923076923</v>
      </c>
      <c r="H59" s="115">
        <f t="shared" ref="H59:H67" si="64">F59</f>
        <v>25</v>
      </c>
      <c r="I59" s="116">
        <f t="shared" ref="I59:I67" si="65">G59/1.3</f>
        <v>14.792899408284022</v>
      </c>
      <c r="J59" s="114">
        <f t="shared" si="51"/>
        <v>12.955045990413264</v>
      </c>
      <c r="K59" s="115">
        <f t="shared" si="52"/>
        <v>16.666666666666668</v>
      </c>
      <c r="L59" s="115">
        <f t="shared" ref="L59:L64" si="66">K59/1.3</f>
        <v>12.820512820512821</v>
      </c>
      <c r="M59" s="115">
        <f t="shared" si="53"/>
        <v>16.666666666666668</v>
      </c>
      <c r="N59" s="118">
        <f t="shared" si="53"/>
        <v>9.8619329388560146</v>
      </c>
      <c r="O59" s="114">
        <f t="shared" ref="O59:O67" si="67">(D59*AJ59/100)/F59</f>
        <v>1642.1568</v>
      </c>
      <c r="P59" s="115">
        <f t="shared" si="54"/>
        <v>2535.0795600000001</v>
      </c>
      <c r="Q59" s="115">
        <f t="shared" si="55"/>
        <v>256.58699999999999</v>
      </c>
      <c r="R59" s="115">
        <f t="shared" si="56"/>
        <v>2168.1601500000002</v>
      </c>
      <c r="S59" s="116">
        <f t="shared" ref="S59:S67" si="68">O59+P59+Q59+R59</f>
        <v>6601.98351</v>
      </c>
      <c r="T59" s="119">
        <f t="shared" si="57"/>
        <v>2463.2351999999996</v>
      </c>
      <c r="U59" s="119">
        <f t="shared" si="58"/>
        <v>3802.6193399999997</v>
      </c>
      <c r="V59" s="119">
        <f t="shared" si="59"/>
        <v>384.88049999999998</v>
      </c>
      <c r="W59" s="119">
        <f t="shared" si="60"/>
        <v>3252.2402250000005</v>
      </c>
      <c r="X59" s="153">
        <f t="shared" ref="X59:X67" si="69">T59+U59+V59+W59</f>
        <v>9902.9752650000009</v>
      </c>
      <c r="Y59" s="114">
        <f t="shared" ref="Y59:Y67" si="70">D59/E59</f>
        <v>6601.98351</v>
      </c>
      <c r="Z59" s="117"/>
      <c r="AA59" s="117"/>
      <c r="AB59" s="117">
        <f t="shared" ref="AB59:AB67" si="71">D59/J59</f>
        <v>9902.9752650000009</v>
      </c>
      <c r="AC59" s="115">
        <f t="shared" ref="AC59:AC67" si="72">C59/E59</f>
        <v>4401.3223399999997</v>
      </c>
      <c r="AD59" s="115">
        <f t="shared" ref="AD59:AD67" si="73">AC59/$BM$10</f>
        <v>18.809069829059826</v>
      </c>
      <c r="AE59" s="118">
        <f t="shared" ref="AE59:AE67" si="74">AD59*1.5</f>
        <v>28.213604743589741</v>
      </c>
      <c r="AF59" s="118">
        <f t="shared" ref="AF59:AF67" si="75">C59/J59/$BM$10</f>
        <v>28.213604743589748</v>
      </c>
      <c r="AG59" s="115">
        <f t="shared" ref="AG59:AG67" si="76">AD59/4</f>
        <v>4.7022674572649565</v>
      </c>
      <c r="AH59" s="115">
        <f t="shared" ref="AH59:AH67" si="77">AD59/2</f>
        <v>9.4045349145299131</v>
      </c>
      <c r="AI59" s="111">
        <f t="shared" ref="AI59:AI67" si="78">AD59*B59</f>
        <v>28.213604743589741</v>
      </c>
      <c r="AJ59" s="119">
        <v>32</v>
      </c>
      <c r="AK59" s="115">
        <f t="shared" ref="AK59:AK68" si="79">100-AJ59-AL59-AM59</f>
        <v>38</v>
      </c>
      <c r="AL59" s="115">
        <v>5</v>
      </c>
      <c r="AM59" s="116">
        <v>25</v>
      </c>
      <c r="AN59" s="114">
        <f t="shared" ref="AN59:AN68" si="80">AO59+AP59+AQ59+AR59</f>
        <v>18.809069829059826</v>
      </c>
      <c r="AO59" s="115">
        <f t="shared" ref="AO59:AO68" si="81">AD59*AJ59%</f>
        <v>6.0189023452991446</v>
      </c>
      <c r="AP59" s="115">
        <f t="shared" ref="AP59:AP68" si="82">AD59*AK59%</f>
        <v>7.1474465350427341</v>
      </c>
      <c r="AQ59" s="115">
        <f t="shared" ref="AQ59:AQ68" si="83">AD59*AL59%</f>
        <v>0.9404534914529914</v>
      </c>
      <c r="AR59" s="116">
        <f t="shared" ref="AR59:AR68" si="84">AD59*AM59%</f>
        <v>4.7022674572649565</v>
      </c>
      <c r="AS59" s="119">
        <f t="shared" ref="AS59:AS67" si="85">AT59+AU59+AV59+AW59</f>
        <v>28.213604743589745</v>
      </c>
      <c r="AT59" s="115">
        <f t="shared" ref="AT59:AT69" si="86">AE59*AJ59%</f>
        <v>9.0283535179487178</v>
      </c>
      <c r="AU59" s="115">
        <f t="shared" ref="AU59:AU68" si="87">AE59*AK59%</f>
        <v>10.721169802564102</v>
      </c>
      <c r="AV59" s="115">
        <f t="shared" ref="AV59:AV68" si="88">AE59*AL59%</f>
        <v>1.4106802371794871</v>
      </c>
      <c r="AW59" s="116">
        <f t="shared" ref="AW59:AW68" si="89">AE59*AM59%</f>
        <v>7.0534011858974353</v>
      </c>
      <c r="AX59" s="119">
        <f t="shared" si="61"/>
        <v>4.7022674572649565</v>
      </c>
      <c r="AY59" s="115">
        <f t="shared" ref="AY59:AY68" si="90">AG59*AJ59%</f>
        <v>1.5047255863247861</v>
      </c>
      <c r="AZ59" s="115">
        <f t="shared" ref="AZ59:AZ68" si="91">AG59*AK59%</f>
        <v>1.7868616337606835</v>
      </c>
      <c r="BA59" s="115">
        <f t="shared" ref="BA59:BA68" si="92">AG59*AL59%</f>
        <v>0.23511337286324785</v>
      </c>
      <c r="BB59" s="115">
        <f t="shared" ref="BB59:BB68" si="93">AG59*AM59%</f>
        <v>1.1755668643162391</v>
      </c>
      <c r="BC59" s="119">
        <f t="shared" ref="BC59:BC67" si="94">BD59+BE59+BF59+BG59</f>
        <v>9.4045349145299131</v>
      </c>
      <c r="BD59" s="115">
        <f t="shared" ref="BD59:BD67" si="95">AH59*AJ59%</f>
        <v>3.0094511726495723</v>
      </c>
      <c r="BE59" s="115">
        <f t="shared" ref="BE59:BE67" si="96">AH59*AK59%</f>
        <v>3.573723267521367</v>
      </c>
      <c r="BF59" s="115">
        <f t="shared" ref="BF59:BF67" si="97">AH59*AL59%</f>
        <v>0.4702267457264957</v>
      </c>
      <c r="BG59" s="115">
        <f t="shared" ref="BG59:BG67" si="98">AH59*AM59%</f>
        <v>2.3511337286324783</v>
      </c>
      <c r="BH59" s="21"/>
    </row>
    <row r="60" spans="1:60" hidden="1" x14ac:dyDescent="0.25">
      <c r="A60" s="3" t="s">
        <v>2</v>
      </c>
      <c r="B60" s="189">
        <v>1</v>
      </c>
      <c r="C60" s="113">
        <f t="shared" si="62"/>
        <v>85529</v>
      </c>
      <c r="D60" s="113">
        <f>B60*C60</f>
        <v>85529</v>
      </c>
      <c r="E60" s="114">
        <f t="shared" si="63"/>
        <v>20.383204239706483</v>
      </c>
      <c r="F60" s="115">
        <v>25</v>
      </c>
      <c r="G60" s="117">
        <f t="shared" si="50"/>
        <v>19.23076923076923</v>
      </c>
      <c r="H60" s="115">
        <f t="shared" si="64"/>
        <v>25</v>
      </c>
      <c r="I60" s="116">
        <f t="shared" si="65"/>
        <v>14.792899408284022</v>
      </c>
      <c r="J60" s="114">
        <f t="shared" si="51"/>
        <v>13.588802826470991</v>
      </c>
      <c r="K60" s="115">
        <f t="shared" si="52"/>
        <v>16.666666666666668</v>
      </c>
      <c r="L60" s="115">
        <f t="shared" si="66"/>
        <v>12.820512820512821</v>
      </c>
      <c r="M60" s="115">
        <f t="shared" si="53"/>
        <v>16.666666666666668</v>
      </c>
      <c r="N60" s="118">
        <f t="shared" si="53"/>
        <v>9.8619329388560146</v>
      </c>
      <c r="O60" s="114">
        <f t="shared" si="67"/>
        <v>1607.9451999999999</v>
      </c>
      <c r="P60" s="115">
        <f t="shared" si="54"/>
        <v>800.55143999999996</v>
      </c>
      <c r="Q60" s="115">
        <f t="shared" si="55"/>
        <v>342.11599999999999</v>
      </c>
      <c r="R60" s="115">
        <f t="shared" si="56"/>
        <v>1445.4401000000003</v>
      </c>
      <c r="S60" s="116">
        <f t="shared" si="68"/>
        <v>4196.0527400000001</v>
      </c>
      <c r="T60" s="119">
        <f t="shared" si="57"/>
        <v>2411.9177999999997</v>
      </c>
      <c r="U60" s="119">
        <f t="shared" si="58"/>
        <v>1200.8271599999998</v>
      </c>
      <c r="V60" s="119">
        <f t="shared" si="59"/>
        <v>513.17399999999998</v>
      </c>
      <c r="W60" s="119">
        <f t="shared" si="60"/>
        <v>2168.1601500000002</v>
      </c>
      <c r="X60" s="153">
        <f t="shared" si="69"/>
        <v>6294.0791099999988</v>
      </c>
      <c r="Y60" s="114">
        <f t="shared" si="70"/>
        <v>4196.0527400000001</v>
      </c>
      <c r="Z60" s="117"/>
      <c r="AA60" s="117"/>
      <c r="AB60" s="117">
        <f t="shared" si="71"/>
        <v>6294.0791099999988</v>
      </c>
      <c r="AC60" s="115">
        <f t="shared" si="72"/>
        <v>4196.0527400000001</v>
      </c>
      <c r="AD60" s="115">
        <f t="shared" si="73"/>
        <v>17.931849316239315</v>
      </c>
      <c r="AE60" s="118">
        <f t="shared" si="74"/>
        <v>26.897773974358973</v>
      </c>
      <c r="AF60" s="118">
        <f t="shared" si="75"/>
        <v>26.897773974358969</v>
      </c>
      <c r="AG60" s="115">
        <f t="shared" si="76"/>
        <v>4.4829623290598288</v>
      </c>
      <c r="AH60" s="115">
        <f t="shared" si="77"/>
        <v>8.9659246581196577</v>
      </c>
      <c r="AI60" s="111">
        <f t="shared" si="78"/>
        <v>17.931849316239315</v>
      </c>
      <c r="AJ60" s="119">
        <v>47</v>
      </c>
      <c r="AK60" s="115">
        <f t="shared" si="79"/>
        <v>18</v>
      </c>
      <c r="AL60" s="115">
        <v>10</v>
      </c>
      <c r="AM60" s="116">
        <v>25</v>
      </c>
      <c r="AN60" s="114">
        <f t="shared" si="80"/>
        <v>17.931849316239315</v>
      </c>
      <c r="AO60" s="115">
        <f t="shared" si="81"/>
        <v>8.4279691786324769</v>
      </c>
      <c r="AP60" s="115">
        <f t="shared" si="82"/>
        <v>3.2277328769230764</v>
      </c>
      <c r="AQ60" s="115">
        <f t="shared" si="83"/>
        <v>1.7931849316239317</v>
      </c>
      <c r="AR60" s="116">
        <f t="shared" si="84"/>
        <v>4.4829623290598288</v>
      </c>
      <c r="AS60" s="119">
        <f t="shared" si="85"/>
        <v>26.897773974358973</v>
      </c>
      <c r="AT60" s="115">
        <f t="shared" si="86"/>
        <v>12.641953767948717</v>
      </c>
      <c r="AU60" s="115">
        <f t="shared" si="87"/>
        <v>4.8415993153846149</v>
      </c>
      <c r="AV60" s="115">
        <f t="shared" si="88"/>
        <v>2.6897773974358974</v>
      </c>
      <c r="AW60" s="116">
        <f t="shared" si="89"/>
        <v>6.7244434935897432</v>
      </c>
      <c r="AX60" s="119">
        <f t="shared" si="61"/>
        <v>4.4829623290598288</v>
      </c>
      <c r="AY60" s="115">
        <f t="shared" si="90"/>
        <v>2.1069922946581192</v>
      </c>
      <c r="AZ60" s="115">
        <f t="shared" si="91"/>
        <v>0.80693321923076911</v>
      </c>
      <c r="BA60" s="115">
        <f t="shared" si="92"/>
        <v>0.44829623290598292</v>
      </c>
      <c r="BB60" s="115">
        <f t="shared" si="93"/>
        <v>1.1207405822649572</v>
      </c>
      <c r="BC60" s="119">
        <f t="shared" si="94"/>
        <v>8.9659246581196577</v>
      </c>
      <c r="BD60" s="115">
        <f t="shared" si="95"/>
        <v>4.2139845893162384</v>
      </c>
      <c r="BE60" s="115">
        <f t="shared" si="96"/>
        <v>1.6138664384615382</v>
      </c>
      <c r="BF60" s="115">
        <f t="shared" si="97"/>
        <v>0.89659246581196583</v>
      </c>
      <c r="BG60" s="115">
        <f t="shared" si="98"/>
        <v>2.2414811645299144</v>
      </c>
      <c r="BH60" s="21"/>
    </row>
    <row r="61" spans="1:60" hidden="1" x14ac:dyDescent="0.25">
      <c r="A61" s="3" t="s">
        <v>3</v>
      </c>
      <c r="B61" s="189">
        <v>1.5</v>
      </c>
      <c r="C61" s="113">
        <f t="shared" si="62"/>
        <v>85529</v>
      </c>
      <c r="D61" s="113">
        <f>B61*C61</f>
        <v>128293.5</v>
      </c>
      <c r="E61" s="114">
        <f t="shared" si="63"/>
        <v>23.594180102241449</v>
      </c>
      <c r="F61" s="115">
        <v>30</v>
      </c>
      <c r="G61" s="117">
        <f t="shared" si="50"/>
        <v>23.076923076923077</v>
      </c>
      <c r="H61" s="115">
        <f t="shared" si="64"/>
        <v>30</v>
      </c>
      <c r="I61" s="116">
        <f t="shared" si="65"/>
        <v>17.751479289940828</v>
      </c>
      <c r="J61" s="114">
        <f t="shared" si="51"/>
        <v>15.729453401494295</v>
      </c>
      <c r="K61" s="115">
        <f t="shared" si="52"/>
        <v>20</v>
      </c>
      <c r="L61" s="115">
        <f t="shared" si="66"/>
        <v>15.384615384615383</v>
      </c>
      <c r="M61" s="115">
        <f t="shared" si="53"/>
        <v>20</v>
      </c>
      <c r="N61" s="118">
        <f t="shared" si="53"/>
        <v>11.834319526627219</v>
      </c>
      <c r="O61" s="114">
        <f t="shared" si="67"/>
        <v>940.81899999999996</v>
      </c>
      <c r="P61" s="115">
        <f t="shared" si="54"/>
        <v>1834.5970500000001</v>
      </c>
      <c r="Q61" s="115">
        <f t="shared" si="55"/>
        <v>855.29000000000008</v>
      </c>
      <c r="R61" s="115">
        <f t="shared" si="56"/>
        <v>1806.800125</v>
      </c>
      <c r="S61" s="116">
        <f t="shared" si="68"/>
        <v>5437.5061749999995</v>
      </c>
      <c r="T61" s="119">
        <f t="shared" si="57"/>
        <v>1411.2284999999999</v>
      </c>
      <c r="U61" s="119">
        <f t="shared" si="58"/>
        <v>2751.8955750000005</v>
      </c>
      <c r="V61" s="119">
        <f t="shared" si="59"/>
        <v>1282.9349999999999</v>
      </c>
      <c r="W61" s="119">
        <f t="shared" si="60"/>
        <v>2710.2001875000001</v>
      </c>
      <c r="X61" s="153">
        <f t="shared" si="69"/>
        <v>8156.2592625000016</v>
      </c>
      <c r="Y61" s="114">
        <f t="shared" si="70"/>
        <v>5437.5061749999995</v>
      </c>
      <c r="Z61" s="117"/>
      <c r="AA61" s="117"/>
      <c r="AB61" s="117">
        <f t="shared" si="71"/>
        <v>8156.2592625000016</v>
      </c>
      <c r="AC61" s="115">
        <f t="shared" si="72"/>
        <v>3625.0041166666665</v>
      </c>
      <c r="AD61" s="115">
        <f t="shared" si="73"/>
        <v>15.491470584045583</v>
      </c>
      <c r="AE61" s="118">
        <f t="shared" si="74"/>
        <v>23.237205876068373</v>
      </c>
      <c r="AF61" s="118">
        <f t="shared" si="75"/>
        <v>23.237205876068384</v>
      </c>
      <c r="AG61" s="115">
        <f t="shared" si="76"/>
        <v>3.8728676460113958</v>
      </c>
      <c r="AH61" s="115">
        <f t="shared" si="77"/>
        <v>7.7457352920227915</v>
      </c>
      <c r="AI61" s="111">
        <f t="shared" si="78"/>
        <v>23.237205876068373</v>
      </c>
      <c r="AJ61" s="119">
        <v>22</v>
      </c>
      <c r="AK61" s="115">
        <f t="shared" si="79"/>
        <v>33</v>
      </c>
      <c r="AL61" s="115">
        <v>20</v>
      </c>
      <c r="AM61" s="116">
        <v>25</v>
      </c>
      <c r="AN61" s="114">
        <f t="shared" si="80"/>
        <v>15.491470584045583</v>
      </c>
      <c r="AO61" s="115">
        <f t="shared" si="81"/>
        <v>3.4081235284900284</v>
      </c>
      <c r="AP61" s="115">
        <f t="shared" si="82"/>
        <v>5.1121852927350426</v>
      </c>
      <c r="AQ61" s="115">
        <f t="shared" si="83"/>
        <v>3.0982941168091167</v>
      </c>
      <c r="AR61" s="116">
        <f t="shared" si="84"/>
        <v>3.8728676460113958</v>
      </c>
      <c r="AS61" s="119">
        <f t="shared" si="85"/>
        <v>23.237205876068373</v>
      </c>
      <c r="AT61" s="115">
        <f t="shared" si="86"/>
        <v>5.1121852927350417</v>
      </c>
      <c r="AU61" s="115">
        <f t="shared" si="87"/>
        <v>7.6682779391025635</v>
      </c>
      <c r="AV61" s="115">
        <f t="shared" si="88"/>
        <v>4.6474411752136744</v>
      </c>
      <c r="AW61" s="116">
        <f t="shared" si="89"/>
        <v>5.8093014690170932</v>
      </c>
      <c r="AX61" s="119">
        <f t="shared" si="61"/>
        <v>3.8728676460113958</v>
      </c>
      <c r="AY61" s="115">
        <f t="shared" si="90"/>
        <v>0.8520308821225071</v>
      </c>
      <c r="AZ61" s="115">
        <f t="shared" si="91"/>
        <v>1.2780463231837607</v>
      </c>
      <c r="BA61" s="115">
        <f t="shared" si="92"/>
        <v>0.77457352920227918</v>
      </c>
      <c r="BB61" s="115">
        <f t="shared" si="93"/>
        <v>0.96821691150284894</v>
      </c>
      <c r="BC61" s="119">
        <f t="shared" si="94"/>
        <v>7.7457352920227915</v>
      </c>
      <c r="BD61" s="115">
        <f t="shared" si="95"/>
        <v>1.7040617642450142</v>
      </c>
      <c r="BE61" s="115">
        <f t="shared" si="96"/>
        <v>2.5560926463675213</v>
      </c>
      <c r="BF61" s="115">
        <f t="shared" si="97"/>
        <v>1.5491470584045584</v>
      </c>
      <c r="BG61" s="115">
        <f t="shared" si="98"/>
        <v>1.9364338230056979</v>
      </c>
      <c r="BH61" s="21"/>
    </row>
    <row r="62" spans="1:60" hidden="1" x14ac:dyDescent="0.25">
      <c r="A62" s="3" t="s">
        <v>4</v>
      </c>
      <c r="B62" s="189">
        <v>1.5</v>
      </c>
      <c r="C62" s="113">
        <f t="shared" si="62"/>
        <v>85529</v>
      </c>
      <c r="D62" s="113">
        <f t="shared" ref="D62:D67" si="99">B62*C62</f>
        <v>128293.5</v>
      </c>
      <c r="E62" s="114">
        <f t="shared" si="63"/>
        <v>22.94455066921606</v>
      </c>
      <c r="F62" s="115">
        <v>30</v>
      </c>
      <c r="G62" s="117">
        <f t="shared" si="50"/>
        <v>23.076923076923077</v>
      </c>
      <c r="H62" s="115">
        <f t="shared" si="64"/>
        <v>30</v>
      </c>
      <c r="I62" s="116">
        <f t="shared" si="65"/>
        <v>17.751479289940828</v>
      </c>
      <c r="J62" s="114">
        <f t="shared" si="51"/>
        <v>15.296367112810705</v>
      </c>
      <c r="K62" s="115">
        <f t="shared" si="52"/>
        <v>20</v>
      </c>
      <c r="L62" s="115">
        <f t="shared" si="66"/>
        <v>15.384615384615383</v>
      </c>
      <c r="M62" s="115">
        <f t="shared" si="53"/>
        <v>20</v>
      </c>
      <c r="N62" s="118">
        <f t="shared" si="53"/>
        <v>11.834319526627219</v>
      </c>
      <c r="O62" s="114">
        <f t="shared" si="67"/>
        <v>1069.1125</v>
      </c>
      <c r="P62" s="115">
        <f t="shared" si="54"/>
        <v>2501.72325</v>
      </c>
      <c r="Q62" s="115">
        <f t="shared" si="55"/>
        <v>213.82250000000002</v>
      </c>
      <c r="R62" s="115">
        <f t="shared" si="56"/>
        <v>1806.800125</v>
      </c>
      <c r="S62" s="116">
        <f t="shared" si="68"/>
        <v>5591.4583750000002</v>
      </c>
      <c r="T62" s="119">
        <f t="shared" si="57"/>
        <v>1603.66875</v>
      </c>
      <c r="U62" s="119">
        <f t="shared" si="58"/>
        <v>3752.584875</v>
      </c>
      <c r="V62" s="119">
        <f t="shared" si="59"/>
        <v>320.73374999999999</v>
      </c>
      <c r="W62" s="119">
        <f t="shared" si="60"/>
        <v>2710.2001875000001</v>
      </c>
      <c r="X62" s="153">
        <f t="shared" si="69"/>
        <v>8387.1875625000011</v>
      </c>
      <c r="Y62" s="114">
        <f t="shared" si="70"/>
        <v>5591.4583750000002</v>
      </c>
      <c r="Z62" s="117"/>
      <c r="AA62" s="117"/>
      <c r="AB62" s="117">
        <f t="shared" si="71"/>
        <v>8387.1875625000011</v>
      </c>
      <c r="AC62" s="115">
        <f t="shared" si="72"/>
        <v>3727.6389166666668</v>
      </c>
      <c r="AD62" s="115">
        <f t="shared" si="73"/>
        <v>15.93008084045584</v>
      </c>
      <c r="AE62" s="118">
        <f t="shared" si="74"/>
        <v>23.895121260683759</v>
      </c>
      <c r="AF62" s="118">
        <f t="shared" si="75"/>
        <v>23.895121260683766</v>
      </c>
      <c r="AG62" s="115">
        <f t="shared" si="76"/>
        <v>3.9825202101139601</v>
      </c>
      <c r="AH62" s="115">
        <f t="shared" si="77"/>
        <v>7.9650404202279201</v>
      </c>
      <c r="AI62" s="111">
        <f t="shared" si="78"/>
        <v>23.895121260683759</v>
      </c>
      <c r="AJ62" s="119">
        <v>25</v>
      </c>
      <c r="AK62" s="115">
        <f t="shared" si="79"/>
        <v>45</v>
      </c>
      <c r="AL62" s="115">
        <v>5</v>
      </c>
      <c r="AM62" s="116">
        <v>25</v>
      </c>
      <c r="AN62" s="114">
        <f t="shared" si="80"/>
        <v>15.93008084045584</v>
      </c>
      <c r="AO62" s="115">
        <f t="shared" si="81"/>
        <v>3.9825202101139601</v>
      </c>
      <c r="AP62" s="115">
        <f t="shared" si="82"/>
        <v>7.1685363782051281</v>
      </c>
      <c r="AQ62" s="115">
        <f t="shared" si="83"/>
        <v>0.79650404202279201</v>
      </c>
      <c r="AR62" s="116">
        <f t="shared" si="84"/>
        <v>3.9825202101139601</v>
      </c>
      <c r="AS62" s="119">
        <f t="shared" si="85"/>
        <v>23.895121260683759</v>
      </c>
      <c r="AT62" s="115">
        <f t="shared" si="86"/>
        <v>5.9737803151709397</v>
      </c>
      <c r="AU62" s="115">
        <f t="shared" si="87"/>
        <v>10.752804567307692</v>
      </c>
      <c r="AV62" s="115">
        <f t="shared" si="88"/>
        <v>1.194756063034188</v>
      </c>
      <c r="AW62" s="116">
        <f t="shared" si="89"/>
        <v>5.9737803151709397</v>
      </c>
      <c r="AX62" s="119">
        <f t="shared" si="61"/>
        <v>3.9825202101139601</v>
      </c>
      <c r="AY62" s="115">
        <f t="shared" si="90"/>
        <v>0.99563005252849002</v>
      </c>
      <c r="AZ62" s="115">
        <f t="shared" si="91"/>
        <v>1.792134094551282</v>
      </c>
      <c r="BA62" s="115">
        <f t="shared" si="92"/>
        <v>0.199126010505698</v>
      </c>
      <c r="BB62" s="115">
        <f t="shared" si="93"/>
        <v>0.99563005252849002</v>
      </c>
      <c r="BC62" s="119">
        <f t="shared" si="94"/>
        <v>7.9650404202279201</v>
      </c>
      <c r="BD62" s="115">
        <f t="shared" si="95"/>
        <v>1.99126010505698</v>
      </c>
      <c r="BE62" s="115">
        <f t="shared" si="96"/>
        <v>3.5842681891025641</v>
      </c>
      <c r="BF62" s="115">
        <f t="shared" si="97"/>
        <v>0.39825202101139601</v>
      </c>
      <c r="BG62" s="115">
        <f t="shared" si="98"/>
        <v>1.99126010505698</v>
      </c>
      <c r="BH62" s="21"/>
    </row>
    <row r="63" spans="1:60" hidden="1" x14ac:dyDescent="0.25">
      <c r="A63" s="3" t="s">
        <v>5</v>
      </c>
      <c r="B63" s="189">
        <v>4.25</v>
      </c>
      <c r="C63" s="113">
        <f t="shared" si="62"/>
        <v>85529</v>
      </c>
      <c r="D63" s="113">
        <f t="shared" si="99"/>
        <v>363498.25</v>
      </c>
      <c r="E63" s="114">
        <f t="shared" si="63"/>
        <v>19.896538002387587</v>
      </c>
      <c r="F63" s="115">
        <v>25</v>
      </c>
      <c r="G63" s="117">
        <f t="shared" si="50"/>
        <v>19.23076923076923</v>
      </c>
      <c r="H63" s="115">
        <f t="shared" si="64"/>
        <v>25</v>
      </c>
      <c r="I63" s="116">
        <f t="shared" si="65"/>
        <v>14.792899408284022</v>
      </c>
      <c r="J63" s="114">
        <f t="shared" si="51"/>
        <v>13.26435866825839</v>
      </c>
      <c r="K63" s="115">
        <f t="shared" si="52"/>
        <v>16.666666666666668</v>
      </c>
      <c r="L63" s="115">
        <f t="shared" si="66"/>
        <v>12.820512820512821</v>
      </c>
      <c r="M63" s="115">
        <f t="shared" si="53"/>
        <v>16.666666666666668</v>
      </c>
      <c r="N63" s="118">
        <f t="shared" si="53"/>
        <v>9.8619329388560146</v>
      </c>
      <c r="O63" s="114">
        <f t="shared" si="67"/>
        <v>6106.7706000000007</v>
      </c>
      <c r="P63" s="115">
        <f t="shared" si="54"/>
        <v>5292.5345200000002</v>
      </c>
      <c r="Q63" s="115">
        <f t="shared" si="55"/>
        <v>726.99649999999997</v>
      </c>
      <c r="R63" s="115">
        <f t="shared" si="56"/>
        <v>6143.120425000001</v>
      </c>
      <c r="S63" s="116">
        <f t="shared" si="68"/>
        <v>18269.422044999999</v>
      </c>
      <c r="T63" s="119">
        <f t="shared" si="57"/>
        <v>9160.1558999999997</v>
      </c>
      <c r="U63" s="119">
        <f t="shared" si="58"/>
        <v>7938.8017799999989</v>
      </c>
      <c r="V63" s="119">
        <f t="shared" si="59"/>
        <v>1090.4947499999998</v>
      </c>
      <c r="W63" s="119">
        <f t="shared" si="60"/>
        <v>9214.6806375000015</v>
      </c>
      <c r="X63" s="153">
        <f t="shared" si="69"/>
        <v>27404.133067499999</v>
      </c>
      <c r="Y63" s="114">
        <f t="shared" si="70"/>
        <v>18269.422044999999</v>
      </c>
      <c r="Z63" s="117"/>
      <c r="AA63" s="117"/>
      <c r="AB63" s="117">
        <f t="shared" si="71"/>
        <v>27404.133067499999</v>
      </c>
      <c r="AC63" s="115">
        <f t="shared" si="72"/>
        <v>4298.6875399999999</v>
      </c>
      <c r="AD63" s="115">
        <f t="shared" si="73"/>
        <v>18.370459572649573</v>
      </c>
      <c r="AE63" s="118">
        <f t="shared" si="74"/>
        <v>27.555689358974359</v>
      </c>
      <c r="AF63" s="118">
        <f t="shared" si="75"/>
        <v>27.555689358974355</v>
      </c>
      <c r="AG63" s="115">
        <f t="shared" si="76"/>
        <v>4.5926148931623931</v>
      </c>
      <c r="AH63" s="115">
        <f t="shared" si="77"/>
        <v>9.1852297863247863</v>
      </c>
      <c r="AI63" s="111">
        <f t="shared" si="78"/>
        <v>78.074453183760681</v>
      </c>
      <c r="AJ63" s="119">
        <v>42</v>
      </c>
      <c r="AK63" s="115">
        <f t="shared" si="79"/>
        <v>28</v>
      </c>
      <c r="AL63" s="115">
        <v>5</v>
      </c>
      <c r="AM63" s="116">
        <v>25</v>
      </c>
      <c r="AN63" s="114">
        <f t="shared" si="80"/>
        <v>18.370459572649573</v>
      </c>
      <c r="AO63" s="115">
        <f t="shared" si="81"/>
        <v>7.71559302051282</v>
      </c>
      <c r="AP63" s="115">
        <f t="shared" si="82"/>
        <v>5.1437286803418809</v>
      </c>
      <c r="AQ63" s="115">
        <f t="shared" si="83"/>
        <v>0.91852297863247867</v>
      </c>
      <c r="AR63" s="116">
        <f t="shared" si="84"/>
        <v>4.5926148931623931</v>
      </c>
      <c r="AS63" s="119">
        <f t="shared" si="85"/>
        <v>27.555689358974359</v>
      </c>
      <c r="AT63" s="115">
        <f t="shared" si="86"/>
        <v>11.57338953076923</v>
      </c>
      <c r="AU63" s="115">
        <f t="shared" si="87"/>
        <v>7.7155930205128209</v>
      </c>
      <c r="AV63" s="115">
        <f t="shared" si="88"/>
        <v>1.3777844679487181</v>
      </c>
      <c r="AW63" s="116">
        <f t="shared" si="89"/>
        <v>6.8889223397435897</v>
      </c>
      <c r="AX63" s="119">
        <f t="shared" si="61"/>
        <v>4.5926148931623931</v>
      </c>
      <c r="AY63" s="115">
        <f t="shared" si="90"/>
        <v>1.928898255128205</v>
      </c>
      <c r="AZ63" s="115">
        <f t="shared" si="91"/>
        <v>1.2859321700854702</v>
      </c>
      <c r="BA63" s="115">
        <f t="shared" si="92"/>
        <v>0.22963074465811967</v>
      </c>
      <c r="BB63" s="115">
        <f t="shared" si="93"/>
        <v>1.1481537232905983</v>
      </c>
      <c r="BC63" s="119">
        <f t="shared" si="94"/>
        <v>9.1852297863247863</v>
      </c>
      <c r="BD63" s="115">
        <f t="shared" si="95"/>
        <v>3.85779651025641</v>
      </c>
      <c r="BE63" s="115">
        <f t="shared" si="96"/>
        <v>2.5718643401709405</v>
      </c>
      <c r="BF63" s="115">
        <f t="shared" si="97"/>
        <v>0.45926148931623934</v>
      </c>
      <c r="BG63" s="115">
        <f t="shared" si="98"/>
        <v>2.2963074465811966</v>
      </c>
      <c r="BH63" s="21"/>
    </row>
    <row r="64" spans="1:60" hidden="1" x14ac:dyDescent="0.25">
      <c r="A64" s="3" t="s">
        <v>6</v>
      </c>
      <c r="B64" s="189">
        <v>1</v>
      </c>
      <c r="C64" s="113">
        <f t="shared" si="62"/>
        <v>85529</v>
      </c>
      <c r="D64" s="113">
        <f t="shared" si="99"/>
        <v>85529</v>
      </c>
      <c r="E64" s="114">
        <f t="shared" si="63"/>
        <v>20.987174504469493</v>
      </c>
      <c r="F64" s="115">
        <v>27</v>
      </c>
      <c r="G64" s="117">
        <f t="shared" si="50"/>
        <v>20.76923076923077</v>
      </c>
      <c r="H64" s="115">
        <f t="shared" si="64"/>
        <v>27</v>
      </c>
      <c r="I64" s="116">
        <f t="shared" si="65"/>
        <v>15.976331360946746</v>
      </c>
      <c r="J64" s="114">
        <f t="shared" si="51"/>
        <v>13.991449669646329</v>
      </c>
      <c r="K64" s="115">
        <f t="shared" si="52"/>
        <v>18</v>
      </c>
      <c r="L64" s="115">
        <f t="shared" si="66"/>
        <v>13.846153846153845</v>
      </c>
      <c r="M64" s="115">
        <f t="shared" si="53"/>
        <v>18</v>
      </c>
      <c r="N64" s="118">
        <f t="shared" si="53"/>
        <v>10.650887573964498</v>
      </c>
      <c r="O64" s="114">
        <f t="shared" si="67"/>
        <v>1013.6770370370369</v>
      </c>
      <c r="P64" s="115">
        <f t="shared" si="54"/>
        <v>1564.863925925926</v>
      </c>
      <c r="Q64" s="115">
        <f t="shared" si="55"/>
        <v>158.38703703703703</v>
      </c>
      <c r="R64" s="115">
        <f t="shared" si="56"/>
        <v>1338.3704629629628</v>
      </c>
      <c r="S64" s="116">
        <f t="shared" si="68"/>
        <v>4075.2984629629627</v>
      </c>
      <c r="T64" s="119">
        <f t="shared" si="57"/>
        <v>1520.5155555555555</v>
      </c>
      <c r="U64" s="119">
        <f t="shared" si="58"/>
        <v>2347.2958888888893</v>
      </c>
      <c r="V64" s="119">
        <f t="shared" si="59"/>
        <v>237.58055555555555</v>
      </c>
      <c r="W64" s="119">
        <f t="shared" si="60"/>
        <v>2007.5556944444443</v>
      </c>
      <c r="X64" s="153">
        <f t="shared" si="69"/>
        <v>6112.9476944444441</v>
      </c>
      <c r="Y64" s="114">
        <f t="shared" si="70"/>
        <v>4075.2984629629623</v>
      </c>
      <c r="Z64" s="117"/>
      <c r="AA64" s="117"/>
      <c r="AB64" s="117">
        <f t="shared" si="71"/>
        <v>6112.9476944444441</v>
      </c>
      <c r="AC64" s="115">
        <f t="shared" si="72"/>
        <v>4075.2984629629623</v>
      </c>
      <c r="AD64" s="115">
        <f t="shared" si="73"/>
        <v>17.415805397277616</v>
      </c>
      <c r="AE64" s="118">
        <f t="shared" si="74"/>
        <v>26.123708095916424</v>
      </c>
      <c r="AF64" s="118">
        <f t="shared" si="75"/>
        <v>26.123708095916427</v>
      </c>
      <c r="AG64" s="115">
        <f t="shared" si="76"/>
        <v>4.353951349319404</v>
      </c>
      <c r="AH64" s="115">
        <f t="shared" si="77"/>
        <v>8.7079026986388079</v>
      </c>
      <c r="AI64" s="111">
        <f t="shared" si="78"/>
        <v>17.415805397277616</v>
      </c>
      <c r="AJ64" s="119">
        <v>32</v>
      </c>
      <c r="AK64" s="115">
        <f t="shared" si="79"/>
        <v>38</v>
      </c>
      <c r="AL64" s="115">
        <v>5</v>
      </c>
      <c r="AM64" s="116">
        <v>25</v>
      </c>
      <c r="AN64" s="114">
        <f t="shared" si="80"/>
        <v>17.415805397277616</v>
      </c>
      <c r="AO64" s="115">
        <f t="shared" si="81"/>
        <v>5.5730577271288375</v>
      </c>
      <c r="AP64" s="115">
        <f t="shared" si="82"/>
        <v>6.6180060509654943</v>
      </c>
      <c r="AQ64" s="115">
        <f t="shared" si="83"/>
        <v>0.87079026986388086</v>
      </c>
      <c r="AR64" s="116">
        <f t="shared" si="84"/>
        <v>4.353951349319404</v>
      </c>
      <c r="AS64" s="119">
        <f t="shared" si="85"/>
        <v>26.123708095916427</v>
      </c>
      <c r="AT64" s="115">
        <f t="shared" si="86"/>
        <v>8.3595865906932563</v>
      </c>
      <c r="AU64" s="115">
        <f t="shared" si="87"/>
        <v>9.9270090764482415</v>
      </c>
      <c r="AV64" s="115">
        <f t="shared" si="88"/>
        <v>1.3061854047958212</v>
      </c>
      <c r="AW64" s="116">
        <f t="shared" si="89"/>
        <v>6.530927023979106</v>
      </c>
      <c r="AX64" s="119">
        <f t="shared" si="61"/>
        <v>4.353951349319404</v>
      </c>
      <c r="AY64" s="115">
        <f t="shared" si="90"/>
        <v>1.3932644317822094</v>
      </c>
      <c r="AZ64" s="115">
        <f t="shared" si="91"/>
        <v>1.6545015127413736</v>
      </c>
      <c r="BA64" s="115">
        <f t="shared" si="92"/>
        <v>0.21769756746597022</v>
      </c>
      <c r="BB64" s="115">
        <f t="shared" si="93"/>
        <v>1.088487837329851</v>
      </c>
      <c r="BC64" s="119">
        <f t="shared" si="94"/>
        <v>8.7079026986388079</v>
      </c>
      <c r="BD64" s="115">
        <f t="shared" si="95"/>
        <v>2.7865288635644188</v>
      </c>
      <c r="BE64" s="115">
        <f t="shared" si="96"/>
        <v>3.3090030254827472</v>
      </c>
      <c r="BF64" s="115">
        <f t="shared" si="97"/>
        <v>0.43539513493194043</v>
      </c>
      <c r="BG64" s="115">
        <f t="shared" si="98"/>
        <v>2.176975674659702</v>
      </c>
      <c r="BH64" s="21"/>
    </row>
    <row r="65" spans="1:60" hidden="1" x14ac:dyDescent="0.25">
      <c r="A65" s="3" t="s">
        <v>7</v>
      </c>
      <c r="B65" s="189">
        <v>1</v>
      </c>
      <c r="C65" s="113">
        <f t="shared" si="62"/>
        <v>85529</v>
      </c>
      <c r="D65" s="113">
        <f t="shared" si="99"/>
        <v>85529</v>
      </c>
      <c r="E65" s="114">
        <f t="shared" si="63"/>
        <v>15.615384615384615</v>
      </c>
      <c r="F65" s="115">
        <v>29</v>
      </c>
      <c r="G65" s="117">
        <v>14</v>
      </c>
      <c r="H65" s="115">
        <f t="shared" si="64"/>
        <v>29</v>
      </c>
      <c r="I65" s="116">
        <f t="shared" si="65"/>
        <v>10.769230769230768</v>
      </c>
      <c r="J65" s="114">
        <f t="shared" si="51"/>
        <v>11.111111111111111</v>
      </c>
      <c r="K65" s="115">
        <v>20</v>
      </c>
      <c r="L65" s="115">
        <v>10</v>
      </c>
      <c r="M65" s="115">
        <f t="shared" si="53"/>
        <v>19.333333333333332</v>
      </c>
      <c r="N65" s="118">
        <f t="shared" si="53"/>
        <v>7.1794871794871788</v>
      </c>
      <c r="O65" s="114">
        <f t="shared" si="67"/>
        <v>589.85517241379307</v>
      </c>
      <c r="P65" s="115">
        <f t="shared" si="54"/>
        <v>4887.3714285714286</v>
      </c>
      <c r="Q65" s="115">
        <f t="shared" si="55"/>
        <v>0</v>
      </c>
      <c r="R65" s="115">
        <f t="shared" si="56"/>
        <v>0</v>
      </c>
      <c r="S65" s="116">
        <f t="shared" si="68"/>
        <v>5477.2266009852219</v>
      </c>
      <c r="T65" s="119">
        <f t="shared" si="57"/>
        <v>855.29</v>
      </c>
      <c r="U65" s="119">
        <f t="shared" si="58"/>
        <v>6842.32</v>
      </c>
      <c r="V65" s="119">
        <v>0</v>
      </c>
      <c r="W65" s="119">
        <v>0</v>
      </c>
      <c r="X65" s="153">
        <f t="shared" si="69"/>
        <v>7697.61</v>
      </c>
      <c r="Y65" s="114">
        <f t="shared" si="70"/>
        <v>5477.2266009852219</v>
      </c>
      <c r="Z65" s="117"/>
      <c r="AA65" s="117"/>
      <c r="AB65" s="117">
        <f t="shared" si="71"/>
        <v>7697.6100000000006</v>
      </c>
      <c r="AC65" s="115">
        <f t="shared" si="72"/>
        <v>5477.2266009852219</v>
      </c>
      <c r="AD65" s="115">
        <f t="shared" si="73"/>
        <v>23.406951286261631</v>
      </c>
      <c r="AE65" s="118">
        <f t="shared" si="74"/>
        <v>35.110426929392446</v>
      </c>
      <c r="AF65" s="118">
        <f t="shared" si="75"/>
        <v>32.895769230769233</v>
      </c>
      <c r="AG65" s="115">
        <f t="shared" si="76"/>
        <v>5.8517378215654077</v>
      </c>
      <c r="AH65" s="115">
        <f t="shared" si="77"/>
        <v>11.703475643130815</v>
      </c>
      <c r="AI65" s="111">
        <f t="shared" si="78"/>
        <v>23.406951286261631</v>
      </c>
      <c r="AJ65" s="119">
        <v>20</v>
      </c>
      <c r="AK65" s="115">
        <f t="shared" si="79"/>
        <v>80</v>
      </c>
      <c r="AL65" s="115">
        <v>0</v>
      </c>
      <c r="AM65" s="116">
        <v>0</v>
      </c>
      <c r="AN65" s="114">
        <f t="shared" si="80"/>
        <v>23.406951286261631</v>
      </c>
      <c r="AO65" s="115">
        <f t="shared" si="81"/>
        <v>4.6813902572523265</v>
      </c>
      <c r="AP65" s="115">
        <f t="shared" si="82"/>
        <v>18.725561029009306</v>
      </c>
      <c r="AQ65" s="115">
        <f t="shared" si="83"/>
        <v>0</v>
      </c>
      <c r="AR65" s="116">
        <f t="shared" si="84"/>
        <v>0</v>
      </c>
      <c r="AS65" s="119">
        <f t="shared" si="85"/>
        <v>35.110426929392446</v>
      </c>
      <c r="AT65" s="115">
        <f t="shared" si="86"/>
        <v>7.0220853858784897</v>
      </c>
      <c r="AU65" s="115">
        <f t="shared" si="87"/>
        <v>28.088341543513959</v>
      </c>
      <c r="AV65" s="115">
        <f t="shared" si="88"/>
        <v>0</v>
      </c>
      <c r="AW65" s="116">
        <f t="shared" si="89"/>
        <v>0</v>
      </c>
      <c r="AX65" s="119">
        <f t="shared" si="61"/>
        <v>5.8517378215654077</v>
      </c>
      <c r="AY65" s="115">
        <f t="shared" si="90"/>
        <v>1.1703475643130816</v>
      </c>
      <c r="AZ65" s="115">
        <f t="shared" si="91"/>
        <v>4.6813902572523265</v>
      </c>
      <c r="BA65" s="115">
        <f t="shared" si="92"/>
        <v>0</v>
      </c>
      <c r="BB65" s="115">
        <f t="shared" si="93"/>
        <v>0</v>
      </c>
      <c r="BC65" s="119">
        <f t="shared" si="94"/>
        <v>11.703475643130815</v>
      </c>
      <c r="BD65" s="115">
        <f t="shared" si="95"/>
        <v>2.3406951286261632</v>
      </c>
      <c r="BE65" s="115">
        <f t="shared" si="96"/>
        <v>9.362780514504653</v>
      </c>
      <c r="BF65" s="115">
        <f t="shared" si="97"/>
        <v>0</v>
      </c>
      <c r="BG65" s="115">
        <f t="shared" si="98"/>
        <v>0</v>
      </c>
      <c r="BH65" s="21"/>
    </row>
    <row r="66" spans="1:60" hidden="1" x14ac:dyDescent="0.25">
      <c r="A66" s="171" t="s">
        <v>11</v>
      </c>
      <c r="B66" s="191">
        <v>0.5</v>
      </c>
      <c r="C66" s="173">
        <f t="shared" si="62"/>
        <v>85529</v>
      </c>
      <c r="D66" s="173">
        <f t="shared" si="99"/>
        <v>42764.5</v>
      </c>
      <c r="E66" s="174">
        <f t="shared" si="63"/>
        <v>22.226277372262771</v>
      </c>
      <c r="F66" s="175">
        <v>29</v>
      </c>
      <c r="G66" s="176">
        <v>21</v>
      </c>
      <c r="H66" s="175">
        <f t="shared" si="64"/>
        <v>29</v>
      </c>
      <c r="I66" s="116">
        <f t="shared" si="65"/>
        <v>16.153846153846153</v>
      </c>
      <c r="J66" s="174">
        <f t="shared" si="51"/>
        <v>16.129032258064516</v>
      </c>
      <c r="K66" s="175">
        <v>20</v>
      </c>
      <c r="L66" s="175">
        <f>K66/1.3</f>
        <v>15.384615384615383</v>
      </c>
      <c r="M66" s="175">
        <f t="shared" si="53"/>
        <v>19.333333333333332</v>
      </c>
      <c r="N66" s="178">
        <f t="shared" si="53"/>
        <v>10.769230769230768</v>
      </c>
      <c r="O66" s="174">
        <f t="shared" si="67"/>
        <v>294.92758620689654</v>
      </c>
      <c r="P66" s="175">
        <f t="shared" si="54"/>
        <v>1629.1238095238095</v>
      </c>
      <c r="Q66" s="175">
        <f t="shared" si="55"/>
        <v>0</v>
      </c>
      <c r="R66" s="175">
        <f t="shared" si="56"/>
        <v>0</v>
      </c>
      <c r="S66" s="177">
        <f t="shared" si="68"/>
        <v>1924.0513957307062</v>
      </c>
      <c r="T66" s="179">
        <f t="shared" si="57"/>
        <v>427.64499999999998</v>
      </c>
      <c r="U66" s="179">
        <f t="shared" si="58"/>
        <v>2223.7539999999999</v>
      </c>
      <c r="V66" s="179">
        <v>0</v>
      </c>
      <c r="W66" s="179">
        <v>0</v>
      </c>
      <c r="X66" s="180">
        <f t="shared" si="69"/>
        <v>2651.3989999999999</v>
      </c>
      <c r="Y66" s="174">
        <f t="shared" si="70"/>
        <v>1924.0513957307062</v>
      </c>
      <c r="Z66" s="176"/>
      <c r="AA66" s="176"/>
      <c r="AB66" s="176">
        <f t="shared" si="71"/>
        <v>2651.3989999999999</v>
      </c>
      <c r="AC66" s="175">
        <f t="shared" si="72"/>
        <v>3848.1027914614124</v>
      </c>
      <c r="AD66" s="175">
        <f t="shared" si="73"/>
        <v>16.444883724194071</v>
      </c>
      <c r="AE66" s="178">
        <f t="shared" si="74"/>
        <v>24.667325586291106</v>
      </c>
      <c r="AF66" s="178">
        <f t="shared" si="75"/>
        <v>22.661529914529915</v>
      </c>
      <c r="AG66" s="175">
        <f t="shared" si="76"/>
        <v>4.1112209310485177</v>
      </c>
      <c r="AH66" s="175">
        <f t="shared" si="77"/>
        <v>8.2224418620970354</v>
      </c>
      <c r="AI66" s="181">
        <f t="shared" si="78"/>
        <v>8.2224418620970354</v>
      </c>
      <c r="AJ66" s="179">
        <v>20</v>
      </c>
      <c r="AK66" s="175">
        <f t="shared" si="79"/>
        <v>80</v>
      </c>
      <c r="AL66" s="175">
        <v>0</v>
      </c>
      <c r="AM66" s="177">
        <v>0</v>
      </c>
      <c r="AN66" s="174">
        <f t="shared" si="80"/>
        <v>16.444883724194071</v>
      </c>
      <c r="AO66" s="175">
        <f t="shared" si="81"/>
        <v>3.2889767448388145</v>
      </c>
      <c r="AP66" s="175">
        <f t="shared" si="82"/>
        <v>13.155906979355258</v>
      </c>
      <c r="AQ66" s="175">
        <f t="shared" si="83"/>
        <v>0</v>
      </c>
      <c r="AR66" s="177">
        <f t="shared" si="84"/>
        <v>0</v>
      </c>
      <c r="AS66" s="179">
        <f t="shared" si="85"/>
        <v>24.66732558629111</v>
      </c>
      <c r="AT66" s="175">
        <f t="shared" si="86"/>
        <v>4.9334651172582218</v>
      </c>
      <c r="AU66" s="175">
        <f t="shared" si="87"/>
        <v>19.733860469032887</v>
      </c>
      <c r="AV66" s="175">
        <f t="shared" si="88"/>
        <v>0</v>
      </c>
      <c r="AW66" s="177">
        <f t="shared" si="89"/>
        <v>0</v>
      </c>
      <c r="AX66" s="179">
        <f t="shared" si="61"/>
        <v>4.1112209310485177</v>
      </c>
      <c r="AY66" s="175">
        <f t="shared" si="90"/>
        <v>0.82224418620970363</v>
      </c>
      <c r="AZ66" s="175">
        <f t="shared" si="91"/>
        <v>3.2889767448388145</v>
      </c>
      <c r="BA66" s="175">
        <f t="shared" si="92"/>
        <v>0</v>
      </c>
      <c r="BB66" s="175">
        <f t="shared" si="93"/>
        <v>0</v>
      </c>
      <c r="BC66" s="179">
        <f t="shared" si="94"/>
        <v>8.2224418620970354</v>
      </c>
      <c r="BD66" s="115">
        <f t="shared" si="95"/>
        <v>1.6444883724194073</v>
      </c>
      <c r="BE66" s="115">
        <f t="shared" si="96"/>
        <v>6.5779534896776291</v>
      </c>
      <c r="BF66" s="115">
        <f t="shared" si="97"/>
        <v>0</v>
      </c>
      <c r="BG66" s="115">
        <f t="shared" si="98"/>
        <v>0</v>
      </c>
      <c r="BH66" s="21"/>
    </row>
    <row r="67" spans="1:60" hidden="1" x14ac:dyDescent="0.25">
      <c r="A67" s="4" t="s">
        <v>20</v>
      </c>
      <c r="B67" s="190">
        <v>1</v>
      </c>
      <c r="C67" s="113">
        <f t="shared" si="62"/>
        <v>85529</v>
      </c>
      <c r="D67" s="113">
        <f t="shared" si="99"/>
        <v>85529</v>
      </c>
      <c r="E67" s="114">
        <f t="shared" si="63"/>
        <v>24.048096192384769</v>
      </c>
      <c r="F67" s="115">
        <v>30</v>
      </c>
      <c r="G67" s="117">
        <f>F67/1.3</f>
        <v>23.076923076923077</v>
      </c>
      <c r="H67" s="115">
        <f t="shared" si="64"/>
        <v>30</v>
      </c>
      <c r="I67" s="116">
        <f t="shared" si="65"/>
        <v>17.751479289940828</v>
      </c>
      <c r="J67" s="114">
        <f t="shared" si="51"/>
        <v>16.032064128256515</v>
      </c>
      <c r="K67" s="115">
        <f>F67/1.5</f>
        <v>20</v>
      </c>
      <c r="L67" s="115">
        <f>K67/1.3</f>
        <v>15.384615384615383</v>
      </c>
      <c r="M67" s="115">
        <f t="shared" si="53"/>
        <v>20</v>
      </c>
      <c r="N67" s="118">
        <f t="shared" si="53"/>
        <v>11.834319526627219</v>
      </c>
      <c r="O67" s="114">
        <f t="shared" si="67"/>
        <v>1140.3866666666665</v>
      </c>
      <c r="P67" s="115">
        <f t="shared" si="54"/>
        <v>926.56416666666667</v>
      </c>
      <c r="Q67" s="115">
        <f t="shared" si="55"/>
        <v>285.09666666666664</v>
      </c>
      <c r="R67" s="115">
        <f t="shared" si="56"/>
        <v>1204.5334166666667</v>
      </c>
      <c r="S67" s="116">
        <f t="shared" si="68"/>
        <v>3556.5809166666668</v>
      </c>
      <c r="T67" s="119">
        <f t="shared" si="57"/>
        <v>1710.58</v>
      </c>
      <c r="U67" s="119">
        <f t="shared" si="58"/>
        <v>1389.8462500000001</v>
      </c>
      <c r="V67" s="119">
        <f>(D67*AL67/100)/M67</f>
        <v>427.64499999999998</v>
      </c>
      <c r="W67" s="119">
        <f>(D67*AM67/100)/N67</f>
        <v>1806.800125</v>
      </c>
      <c r="X67" s="153">
        <f t="shared" si="69"/>
        <v>5334.8713749999997</v>
      </c>
      <c r="Y67" s="114">
        <f t="shared" si="70"/>
        <v>3556.5809166666668</v>
      </c>
      <c r="Z67" s="115"/>
      <c r="AA67" s="115"/>
      <c r="AB67" s="117">
        <f t="shared" si="71"/>
        <v>5334.8713749999997</v>
      </c>
      <c r="AC67" s="115">
        <f t="shared" si="72"/>
        <v>3556.5809166666668</v>
      </c>
      <c r="AD67" s="115">
        <f t="shared" si="73"/>
        <v>15.199063746438746</v>
      </c>
      <c r="AE67" s="118">
        <f t="shared" si="74"/>
        <v>22.798595619658119</v>
      </c>
      <c r="AF67" s="118">
        <f t="shared" si="75"/>
        <v>22.798595619658119</v>
      </c>
      <c r="AG67" s="115">
        <f t="shared" si="76"/>
        <v>3.7997659366096865</v>
      </c>
      <c r="AH67" s="115">
        <f t="shared" si="77"/>
        <v>7.5995318732193731</v>
      </c>
      <c r="AI67" s="111">
        <f t="shared" si="78"/>
        <v>15.199063746438746</v>
      </c>
      <c r="AJ67" s="119">
        <v>40</v>
      </c>
      <c r="AK67" s="115">
        <f t="shared" si="79"/>
        <v>25</v>
      </c>
      <c r="AL67" s="115">
        <v>10</v>
      </c>
      <c r="AM67" s="116">
        <v>25</v>
      </c>
      <c r="AN67" s="114">
        <f t="shared" si="80"/>
        <v>15.199063746438748</v>
      </c>
      <c r="AO67" s="115">
        <f t="shared" si="81"/>
        <v>6.0796254985754992</v>
      </c>
      <c r="AP67" s="115">
        <f t="shared" si="82"/>
        <v>3.7997659366096865</v>
      </c>
      <c r="AQ67" s="115">
        <f t="shared" si="83"/>
        <v>1.5199063746438748</v>
      </c>
      <c r="AR67" s="116">
        <f t="shared" si="84"/>
        <v>3.7997659366096865</v>
      </c>
      <c r="AS67" s="119">
        <f t="shared" si="85"/>
        <v>22.798595619658119</v>
      </c>
      <c r="AT67" s="115">
        <f t="shared" si="86"/>
        <v>9.1194382478632487</v>
      </c>
      <c r="AU67" s="115">
        <f t="shared" si="87"/>
        <v>5.6996489049145298</v>
      </c>
      <c r="AV67" s="115">
        <f t="shared" si="88"/>
        <v>2.2798595619658122</v>
      </c>
      <c r="AW67" s="116">
        <f t="shared" si="89"/>
        <v>5.6996489049145298</v>
      </c>
      <c r="AX67" s="119">
        <f t="shared" si="61"/>
        <v>3.799765936609687</v>
      </c>
      <c r="AY67" s="115">
        <f t="shared" si="90"/>
        <v>1.5199063746438748</v>
      </c>
      <c r="AZ67" s="115">
        <f t="shared" si="91"/>
        <v>0.94994148415242163</v>
      </c>
      <c r="BA67" s="115">
        <f t="shared" si="92"/>
        <v>0.3799765936609687</v>
      </c>
      <c r="BB67" s="115">
        <f t="shared" si="93"/>
        <v>0.94994148415242163</v>
      </c>
      <c r="BC67" s="119">
        <f t="shared" si="94"/>
        <v>7.599531873219374</v>
      </c>
      <c r="BD67" s="115">
        <f t="shared" si="95"/>
        <v>3.0398127492877496</v>
      </c>
      <c r="BE67" s="115">
        <f t="shared" si="96"/>
        <v>1.8998829683048433</v>
      </c>
      <c r="BF67" s="115">
        <f t="shared" si="97"/>
        <v>0.7599531873219374</v>
      </c>
      <c r="BG67" s="115">
        <f t="shared" si="98"/>
        <v>1.8998829683048433</v>
      </c>
      <c r="BH67" s="21"/>
    </row>
    <row r="68" spans="1:60" hidden="1" x14ac:dyDescent="0.25">
      <c r="A68" s="4" t="s">
        <v>12</v>
      </c>
      <c r="B68" s="162"/>
      <c r="C68" s="113">
        <f t="shared" si="62"/>
        <v>85529</v>
      </c>
      <c r="D68" s="113"/>
      <c r="E68" s="114"/>
      <c r="F68" s="115"/>
      <c r="G68" s="115"/>
      <c r="H68" s="115"/>
      <c r="I68" s="116"/>
      <c r="J68" s="114"/>
      <c r="K68" s="115">
        <v>20</v>
      </c>
      <c r="L68" s="115"/>
      <c r="M68" s="115"/>
      <c r="N68" s="118"/>
      <c r="O68" s="114"/>
      <c r="P68" s="115"/>
      <c r="Q68" s="115"/>
      <c r="R68" s="115"/>
      <c r="S68" s="116"/>
      <c r="T68" s="119"/>
      <c r="U68" s="119"/>
      <c r="V68" s="119"/>
      <c r="W68" s="119"/>
      <c r="X68" s="153"/>
      <c r="Y68" s="114"/>
      <c r="Z68" s="115"/>
      <c r="AA68" s="115"/>
      <c r="AB68" s="115"/>
      <c r="AC68" s="115"/>
      <c r="AD68" s="115"/>
      <c r="AE68" s="118"/>
      <c r="AF68" s="118"/>
      <c r="AG68" s="115"/>
      <c r="AH68" s="115"/>
      <c r="AI68" s="111"/>
      <c r="AJ68" s="119">
        <v>25</v>
      </c>
      <c r="AK68" s="115">
        <f t="shared" si="79"/>
        <v>25</v>
      </c>
      <c r="AL68" s="115">
        <v>25</v>
      </c>
      <c r="AM68" s="116">
        <v>25</v>
      </c>
      <c r="AN68" s="114">
        <f t="shared" si="80"/>
        <v>0</v>
      </c>
      <c r="AO68" s="115">
        <f t="shared" si="81"/>
        <v>0</v>
      </c>
      <c r="AP68" s="115">
        <f t="shared" si="82"/>
        <v>0</v>
      </c>
      <c r="AQ68" s="115">
        <f t="shared" si="83"/>
        <v>0</v>
      </c>
      <c r="AR68" s="116">
        <f t="shared" si="84"/>
        <v>0</v>
      </c>
      <c r="AS68" s="119"/>
      <c r="AT68" s="115">
        <f t="shared" si="86"/>
        <v>0</v>
      </c>
      <c r="AU68" s="115">
        <f t="shared" si="87"/>
        <v>0</v>
      </c>
      <c r="AV68" s="115">
        <f t="shared" si="88"/>
        <v>0</v>
      </c>
      <c r="AW68" s="116">
        <f t="shared" si="89"/>
        <v>0</v>
      </c>
      <c r="AX68" s="119"/>
      <c r="AY68" s="115">
        <f t="shared" si="90"/>
        <v>0</v>
      </c>
      <c r="AZ68" s="115">
        <f t="shared" si="91"/>
        <v>0</v>
      </c>
      <c r="BA68" s="115">
        <f t="shared" si="92"/>
        <v>0</v>
      </c>
      <c r="BB68" s="115">
        <f t="shared" si="93"/>
        <v>0</v>
      </c>
      <c r="BC68" s="119"/>
      <c r="BD68" s="115"/>
      <c r="BE68" s="115"/>
      <c r="BF68" s="115"/>
      <c r="BG68" s="116"/>
      <c r="BH68" s="21"/>
    </row>
    <row r="69" spans="1:60" hidden="1" x14ac:dyDescent="0.25">
      <c r="A69" s="4" t="s">
        <v>13</v>
      </c>
      <c r="B69" s="113"/>
      <c r="C69" s="113">
        <f t="shared" si="62"/>
        <v>85529</v>
      </c>
      <c r="D69" s="113"/>
      <c r="E69" s="114"/>
      <c r="F69" s="115"/>
      <c r="G69" s="115"/>
      <c r="H69" s="115"/>
      <c r="I69" s="116"/>
      <c r="J69" s="114"/>
      <c r="K69" s="115">
        <v>20</v>
      </c>
      <c r="L69" s="115"/>
      <c r="M69" s="115"/>
      <c r="N69" s="118"/>
      <c r="O69" s="114"/>
      <c r="P69" s="115"/>
      <c r="Q69" s="115"/>
      <c r="R69" s="115"/>
      <c r="S69" s="116"/>
      <c r="T69" s="119"/>
      <c r="U69" s="119"/>
      <c r="V69" s="119"/>
      <c r="W69" s="119"/>
      <c r="X69" s="153"/>
      <c r="Y69" s="114"/>
      <c r="Z69" s="115"/>
      <c r="AA69" s="115"/>
      <c r="AB69" s="115"/>
      <c r="AC69" s="115"/>
      <c r="AD69" s="115"/>
      <c r="AE69" s="118"/>
      <c r="AF69" s="118"/>
      <c r="AG69" s="115"/>
      <c r="AH69" s="115"/>
      <c r="AI69" s="111"/>
      <c r="AJ69" s="119">
        <v>100</v>
      </c>
      <c r="AK69" s="115"/>
      <c r="AL69" s="115"/>
      <c r="AM69" s="116"/>
      <c r="AN69" s="114"/>
      <c r="AO69" s="115">
        <f>$AD$25*AJ69%</f>
        <v>0</v>
      </c>
      <c r="AP69" s="115"/>
      <c r="AQ69" s="115"/>
      <c r="AR69" s="116"/>
      <c r="AS69" s="119"/>
      <c r="AT69" s="115">
        <f t="shared" si="86"/>
        <v>0</v>
      </c>
      <c r="AU69" s="115"/>
      <c r="AV69" s="115"/>
      <c r="AW69" s="116"/>
      <c r="AX69" s="119"/>
      <c r="AY69" s="115"/>
      <c r="AZ69" s="115"/>
      <c r="BA69" s="115"/>
      <c r="BB69" s="116"/>
      <c r="BC69" s="119"/>
      <c r="BD69" s="115"/>
      <c r="BE69" s="115"/>
      <c r="BF69" s="115"/>
      <c r="BG69" s="116"/>
      <c r="BH69" s="21"/>
    </row>
    <row r="70" spans="1:60" hidden="1" x14ac:dyDescent="0.25">
      <c r="A70" s="4" t="s">
        <v>24</v>
      </c>
      <c r="B70" s="113"/>
      <c r="C70" s="113">
        <f t="shared" si="62"/>
        <v>85529</v>
      </c>
      <c r="D70" s="113"/>
      <c r="E70" s="114"/>
      <c r="F70" s="115"/>
      <c r="G70" s="115"/>
      <c r="H70" s="115"/>
      <c r="I70" s="116"/>
      <c r="J70" s="114"/>
      <c r="K70" s="115">
        <v>20</v>
      </c>
      <c r="L70" s="115"/>
      <c r="M70" s="115"/>
      <c r="N70" s="118"/>
      <c r="O70" s="114"/>
      <c r="P70" s="115"/>
      <c r="Q70" s="115"/>
      <c r="R70" s="115"/>
      <c r="S70" s="116"/>
      <c r="T70" s="119"/>
      <c r="U70" s="119"/>
      <c r="V70" s="119"/>
      <c r="W70" s="119"/>
      <c r="X70" s="153"/>
      <c r="Y70" s="114"/>
      <c r="Z70" s="115"/>
      <c r="AA70" s="115"/>
      <c r="AB70" s="115"/>
      <c r="AC70" s="115"/>
      <c r="AD70" s="115"/>
      <c r="AE70" s="118"/>
      <c r="AF70" s="118"/>
      <c r="AG70" s="115"/>
      <c r="AH70" s="115"/>
      <c r="AI70" s="111"/>
      <c r="AJ70" s="119">
        <v>100</v>
      </c>
      <c r="AK70" s="115"/>
      <c r="AL70" s="115"/>
      <c r="AM70" s="116"/>
      <c r="AN70" s="114"/>
      <c r="AO70" s="115">
        <f>$AD$25*AJ70%</f>
        <v>0</v>
      </c>
      <c r="AP70" s="115"/>
      <c r="AQ70" s="115"/>
      <c r="AR70" s="116"/>
      <c r="AS70" s="119"/>
      <c r="AT70" s="115">
        <f>$AE$25*AJ70%</f>
        <v>0</v>
      </c>
      <c r="AU70" s="115"/>
      <c r="AV70" s="115"/>
      <c r="AW70" s="116"/>
      <c r="AX70" s="119"/>
      <c r="AY70" s="115"/>
      <c r="AZ70" s="115"/>
      <c r="BA70" s="115"/>
      <c r="BB70" s="116"/>
      <c r="BC70" s="119"/>
      <c r="BD70" s="115"/>
      <c r="BE70" s="115"/>
      <c r="BF70" s="115"/>
      <c r="BG70" s="116"/>
      <c r="BH70" s="21"/>
    </row>
    <row r="71" spans="1:60" hidden="1" x14ac:dyDescent="0.25">
      <c r="A71" s="4" t="s">
        <v>28</v>
      </c>
      <c r="B71" s="113"/>
      <c r="C71" s="113">
        <f t="shared" si="62"/>
        <v>85529</v>
      </c>
      <c r="D71" s="113"/>
      <c r="E71" s="114"/>
      <c r="F71" s="115"/>
      <c r="G71" s="115"/>
      <c r="H71" s="115"/>
      <c r="I71" s="116"/>
      <c r="J71" s="114"/>
      <c r="K71" s="115"/>
      <c r="L71" s="115"/>
      <c r="M71" s="115"/>
      <c r="N71" s="118"/>
      <c r="O71" s="114"/>
      <c r="P71" s="115"/>
      <c r="Q71" s="115"/>
      <c r="R71" s="115"/>
      <c r="S71" s="116"/>
      <c r="T71" s="119"/>
      <c r="U71" s="119"/>
      <c r="V71" s="119"/>
      <c r="W71" s="119"/>
      <c r="X71" s="153"/>
      <c r="Y71" s="114"/>
      <c r="Z71" s="115"/>
      <c r="AA71" s="115"/>
      <c r="AB71" s="115"/>
      <c r="AC71" s="115"/>
      <c r="AD71" s="115"/>
      <c r="AE71" s="118"/>
      <c r="AF71" s="118"/>
      <c r="AG71" s="115"/>
      <c r="AH71" s="115"/>
      <c r="AI71" s="111"/>
      <c r="AJ71" s="119"/>
      <c r="AK71" s="115"/>
      <c r="AL71" s="115"/>
      <c r="AM71" s="116"/>
      <c r="AN71" s="114"/>
      <c r="AO71" s="115">
        <f>$AD$25*AJ71%</f>
        <v>0</v>
      </c>
      <c r="AP71" s="115"/>
      <c r="AQ71" s="115"/>
      <c r="AR71" s="116"/>
      <c r="AS71" s="119"/>
      <c r="AT71" s="115">
        <f>$AE$25*AJ71%</f>
        <v>0</v>
      </c>
      <c r="AU71" s="115"/>
      <c r="AV71" s="115"/>
      <c r="AW71" s="116"/>
      <c r="AX71" s="119"/>
      <c r="AY71" s="115"/>
      <c r="AZ71" s="115"/>
      <c r="BA71" s="115"/>
      <c r="BB71" s="116"/>
      <c r="BC71" s="119"/>
      <c r="BD71" s="115"/>
      <c r="BE71" s="115"/>
      <c r="BF71" s="115"/>
      <c r="BG71" s="116"/>
      <c r="BH71" s="21"/>
    </row>
    <row r="72" spans="1:60" hidden="1" x14ac:dyDescent="0.25">
      <c r="A72" s="8" t="s">
        <v>21</v>
      </c>
      <c r="B72" s="113"/>
      <c r="C72" s="113">
        <f t="shared" si="62"/>
        <v>85529</v>
      </c>
      <c r="D72" s="113"/>
      <c r="E72" s="114"/>
      <c r="F72" s="115"/>
      <c r="G72" s="115"/>
      <c r="H72" s="115"/>
      <c r="I72" s="116"/>
      <c r="J72" s="114"/>
      <c r="K72" s="115">
        <v>20</v>
      </c>
      <c r="L72" s="115"/>
      <c r="M72" s="115"/>
      <c r="N72" s="118"/>
      <c r="O72" s="114"/>
      <c r="P72" s="115"/>
      <c r="Q72" s="115"/>
      <c r="R72" s="115"/>
      <c r="S72" s="116"/>
      <c r="T72" s="119"/>
      <c r="U72" s="119"/>
      <c r="V72" s="119"/>
      <c r="W72" s="119"/>
      <c r="X72" s="153"/>
      <c r="Y72" s="114"/>
      <c r="Z72" s="115"/>
      <c r="AA72" s="115"/>
      <c r="AB72" s="115"/>
      <c r="AC72" s="115"/>
      <c r="AD72" s="115"/>
      <c r="AE72" s="118"/>
      <c r="AF72" s="118"/>
      <c r="AG72" s="115"/>
      <c r="AH72" s="115"/>
      <c r="AI72" s="111"/>
      <c r="AJ72" s="119">
        <v>100</v>
      </c>
      <c r="AK72" s="115"/>
      <c r="AL72" s="115"/>
      <c r="AM72" s="116"/>
      <c r="AN72" s="114"/>
      <c r="AO72" s="115"/>
      <c r="AP72" s="115"/>
      <c r="AQ72" s="115"/>
      <c r="AR72" s="116"/>
      <c r="AS72" s="119"/>
      <c r="AT72" s="115"/>
      <c r="AU72" s="115"/>
      <c r="AV72" s="115"/>
      <c r="AW72" s="116"/>
      <c r="AX72" s="119"/>
      <c r="AY72" s="115"/>
      <c r="AZ72" s="115"/>
      <c r="BA72" s="115"/>
      <c r="BB72" s="116"/>
      <c r="BC72" s="119"/>
      <c r="BD72" s="115"/>
      <c r="BE72" s="115"/>
      <c r="BF72" s="115"/>
      <c r="BG72" s="116"/>
      <c r="BH72" s="21"/>
    </row>
    <row r="73" spans="1:60" hidden="1" x14ac:dyDescent="0.25">
      <c r="A73" s="8" t="s">
        <v>26</v>
      </c>
      <c r="B73" s="113"/>
      <c r="C73" s="113">
        <f t="shared" si="62"/>
        <v>85529</v>
      </c>
      <c r="D73" s="113"/>
      <c r="E73" s="114"/>
      <c r="F73" s="115"/>
      <c r="G73" s="115"/>
      <c r="H73" s="115"/>
      <c r="I73" s="116"/>
      <c r="J73" s="114"/>
      <c r="K73" s="115">
        <v>20</v>
      </c>
      <c r="L73" s="115"/>
      <c r="M73" s="115"/>
      <c r="N73" s="118"/>
      <c r="O73" s="114"/>
      <c r="P73" s="115"/>
      <c r="Q73" s="115"/>
      <c r="R73" s="115"/>
      <c r="S73" s="116"/>
      <c r="T73" s="119"/>
      <c r="U73" s="119"/>
      <c r="V73" s="119"/>
      <c r="W73" s="119"/>
      <c r="X73" s="153"/>
      <c r="Y73" s="114"/>
      <c r="Z73" s="115"/>
      <c r="AA73" s="115"/>
      <c r="AB73" s="115"/>
      <c r="AC73" s="115"/>
      <c r="AD73" s="115"/>
      <c r="AE73" s="118"/>
      <c r="AF73" s="118"/>
      <c r="AG73" s="115"/>
      <c r="AH73" s="115"/>
      <c r="AI73" s="111"/>
      <c r="AJ73" s="119">
        <v>100</v>
      </c>
      <c r="AK73" s="115"/>
      <c r="AL73" s="115"/>
      <c r="AM73" s="116"/>
      <c r="AN73" s="114"/>
      <c r="AO73" s="115"/>
      <c r="AP73" s="115"/>
      <c r="AQ73" s="115"/>
      <c r="AR73" s="116"/>
      <c r="AS73" s="119"/>
      <c r="AT73" s="115"/>
      <c r="AU73" s="115"/>
      <c r="AV73" s="115"/>
      <c r="AW73" s="116"/>
      <c r="AX73" s="119"/>
      <c r="AY73" s="115"/>
      <c r="AZ73" s="115"/>
      <c r="BA73" s="115"/>
      <c r="BB73" s="116"/>
      <c r="BC73" s="119"/>
      <c r="BD73" s="115"/>
      <c r="BE73" s="115"/>
      <c r="BF73" s="115"/>
      <c r="BG73" s="116"/>
      <c r="BH73" s="21"/>
    </row>
    <row r="74" spans="1:60" hidden="1" x14ac:dyDescent="0.25">
      <c r="A74" s="4" t="s">
        <v>8</v>
      </c>
      <c r="B74" s="113"/>
      <c r="C74" s="113">
        <f t="shared" si="62"/>
        <v>85529</v>
      </c>
      <c r="D74" s="113"/>
      <c r="E74" s="114"/>
      <c r="F74" s="115"/>
      <c r="G74" s="115"/>
      <c r="H74" s="115"/>
      <c r="I74" s="116"/>
      <c r="J74" s="114"/>
      <c r="K74" s="115">
        <v>20</v>
      </c>
      <c r="L74" s="115"/>
      <c r="M74" s="115"/>
      <c r="N74" s="118"/>
      <c r="O74" s="114"/>
      <c r="P74" s="115"/>
      <c r="Q74" s="115"/>
      <c r="R74" s="115"/>
      <c r="S74" s="116"/>
      <c r="T74" s="119"/>
      <c r="U74" s="119"/>
      <c r="V74" s="119"/>
      <c r="W74" s="119"/>
      <c r="X74" s="153"/>
      <c r="Y74" s="114"/>
      <c r="Z74" s="115"/>
      <c r="AA74" s="115"/>
      <c r="AB74" s="115"/>
      <c r="AC74" s="115"/>
      <c r="AD74" s="115"/>
      <c r="AE74" s="118"/>
      <c r="AF74" s="118"/>
      <c r="AG74" s="115"/>
      <c r="AH74" s="115"/>
      <c r="AI74" s="111"/>
      <c r="AJ74" s="119">
        <v>100</v>
      </c>
      <c r="AK74" s="115"/>
      <c r="AL74" s="115"/>
      <c r="AM74" s="116"/>
      <c r="AN74" s="114"/>
      <c r="AO74" s="115"/>
      <c r="AP74" s="115"/>
      <c r="AQ74" s="115"/>
      <c r="AR74" s="116"/>
      <c r="AS74" s="119"/>
      <c r="AT74" s="115"/>
      <c r="AU74" s="115"/>
      <c r="AV74" s="115"/>
      <c r="AW74" s="116"/>
      <c r="AX74" s="119"/>
      <c r="AY74" s="115"/>
      <c r="AZ74" s="115"/>
      <c r="BA74" s="115"/>
      <c r="BB74" s="116"/>
      <c r="BC74" s="119"/>
      <c r="BD74" s="115"/>
      <c r="BE74" s="115"/>
      <c r="BF74" s="115"/>
      <c r="BG74" s="116"/>
      <c r="BH74" s="21"/>
    </row>
    <row r="75" spans="1:60" hidden="1" x14ac:dyDescent="0.25">
      <c r="A75" s="12" t="s">
        <v>9</v>
      </c>
      <c r="B75" s="120"/>
      <c r="C75" s="120">
        <f t="shared" si="62"/>
        <v>85529</v>
      </c>
      <c r="D75" s="120"/>
      <c r="E75" s="121"/>
      <c r="F75" s="122"/>
      <c r="G75" s="122"/>
      <c r="H75" s="122"/>
      <c r="I75" s="123"/>
      <c r="J75" s="114"/>
      <c r="K75" s="122">
        <v>20</v>
      </c>
      <c r="L75" s="122"/>
      <c r="M75" s="122"/>
      <c r="N75" s="124"/>
      <c r="O75" s="114"/>
      <c r="P75" s="115"/>
      <c r="Q75" s="115"/>
      <c r="R75" s="115"/>
      <c r="S75" s="116"/>
      <c r="T75" s="119"/>
      <c r="U75" s="119"/>
      <c r="V75" s="119"/>
      <c r="W75" s="119"/>
      <c r="X75" s="153"/>
      <c r="Y75" s="114"/>
      <c r="Z75" s="122"/>
      <c r="AA75" s="122"/>
      <c r="AB75" s="122"/>
      <c r="AC75" s="122"/>
      <c r="AD75" s="122"/>
      <c r="AE75" s="124"/>
      <c r="AF75" s="124"/>
      <c r="AG75" s="122"/>
      <c r="AH75" s="122"/>
      <c r="AI75" s="125"/>
      <c r="AJ75" s="126">
        <v>100</v>
      </c>
      <c r="AK75" s="122"/>
      <c r="AL75" s="122"/>
      <c r="AM75" s="123"/>
      <c r="AN75" s="121"/>
      <c r="AO75" s="122"/>
      <c r="AP75" s="122"/>
      <c r="AQ75" s="122"/>
      <c r="AR75" s="123"/>
      <c r="AS75" s="126"/>
      <c r="AT75" s="122"/>
      <c r="AU75" s="122"/>
      <c r="AV75" s="122"/>
      <c r="AW75" s="123"/>
      <c r="AX75" s="126"/>
      <c r="AY75" s="122"/>
      <c r="AZ75" s="122"/>
      <c r="BA75" s="122"/>
      <c r="BB75" s="123"/>
      <c r="BC75" s="126"/>
      <c r="BD75" s="122"/>
      <c r="BE75" s="122"/>
      <c r="BF75" s="122"/>
      <c r="BG75" s="123"/>
      <c r="BH75" s="21"/>
    </row>
    <row r="76" spans="1:60" ht="15.75" hidden="1" thickBot="1" x14ac:dyDescent="0.3">
      <c r="A76" s="66" t="s">
        <v>22</v>
      </c>
      <c r="B76" s="184">
        <f>B57+B67</f>
        <v>14.75</v>
      </c>
      <c r="C76" s="127">
        <f t="shared" si="62"/>
        <v>85529</v>
      </c>
      <c r="D76" s="127">
        <f>D57+D67</f>
        <v>1261552.75</v>
      </c>
      <c r="E76" s="128"/>
      <c r="F76" s="129"/>
      <c r="G76" s="129"/>
      <c r="H76" s="129"/>
      <c r="I76" s="130"/>
      <c r="J76" s="128"/>
      <c r="K76" s="129"/>
      <c r="L76" s="129"/>
      <c r="M76" s="129"/>
      <c r="N76" s="131"/>
      <c r="O76" s="163"/>
      <c r="P76" s="164"/>
      <c r="Q76" s="164"/>
      <c r="R76" s="164"/>
      <c r="S76" s="165"/>
      <c r="T76" s="132"/>
      <c r="U76" s="129"/>
      <c r="V76" s="129"/>
      <c r="W76" s="130"/>
      <c r="X76" s="154"/>
      <c r="Y76" s="128">
        <f>Y57+Y67</f>
        <v>60554.257046345556</v>
      </c>
      <c r="Z76" s="129"/>
      <c r="AA76" s="129"/>
      <c r="AB76" s="129"/>
      <c r="AC76" s="129"/>
      <c r="AD76" s="129"/>
      <c r="AE76" s="131"/>
      <c r="AF76" s="154"/>
      <c r="AG76" s="127"/>
      <c r="AH76" s="127"/>
      <c r="AI76" s="127">
        <f>AI57+AI67</f>
        <v>258.778876266434</v>
      </c>
      <c r="AJ76" s="132"/>
      <c r="AK76" s="129"/>
      <c r="AL76" s="129"/>
      <c r="AM76" s="130"/>
      <c r="AN76" s="128"/>
      <c r="AO76" s="129"/>
      <c r="AP76" s="129"/>
      <c r="AQ76" s="129"/>
      <c r="AR76" s="130"/>
      <c r="AS76" s="132"/>
      <c r="AT76" s="129"/>
      <c r="AU76" s="129"/>
      <c r="AV76" s="129"/>
      <c r="AW76" s="130"/>
      <c r="AX76" s="132"/>
      <c r="AY76" s="129"/>
      <c r="AZ76" s="129"/>
      <c r="BA76" s="129"/>
      <c r="BB76" s="130"/>
      <c r="BC76" s="132"/>
      <c r="BD76" s="129"/>
      <c r="BE76" s="129"/>
      <c r="BF76" s="129"/>
      <c r="BG76" s="130"/>
      <c r="BH76" s="21"/>
    </row>
    <row r="77" spans="1:60" hidden="1" x14ac:dyDescent="0.25">
      <c r="A77" s="185"/>
      <c r="B77" s="186"/>
      <c r="C77" s="187"/>
      <c r="D77" s="187"/>
      <c r="E77" s="187"/>
      <c r="F77" s="187"/>
      <c r="G77" s="187"/>
      <c r="H77" s="187"/>
      <c r="I77" s="187"/>
      <c r="J77" s="187"/>
      <c r="K77" s="187"/>
      <c r="L77" s="187"/>
      <c r="M77" s="187"/>
      <c r="N77" s="187"/>
      <c r="O77" s="187"/>
      <c r="P77" s="187"/>
      <c r="Q77" s="187"/>
      <c r="R77" s="187"/>
      <c r="S77" s="187"/>
      <c r="T77" s="187"/>
      <c r="U77" s="187"/>
      <c r="V77" s="187"/>
      <c r="W77" s="187"/>
      <c r="X77" s="187"/>
      <c r="Y77" s="187"/>
      <c r="Z77" s="187"/>
      <c r="AA77" s="187"/>
      <c r="AB77" s="187"/>
      <c r="AC77" s="187"/>
      <c r="AD77" s="187"/>
      <c r="AE77" s="187"/>
      <c r="AF77" s="187"/>
      <c r="AG77" s="187"/>
      <c r="AH77" s="187"/>
      <c r="AI77" s="187"/>
      <c r="AJ77" s="187"/>
      <c r="AK77" s="187"/>
      <c r="AL77" s="187"/>
      <c r="AM77" s="187"/>
      <c r="AN77" s="187"/>
      <c r="AO77" s="187"/>
      <c r="AP77" s="187"/>
      <c r="AQ77" s="187"/>
      <c r="AR77" s="187"/>
      <c r="AS77" s="187"/>
      <c r="AT77" s="187"/>
      <c r="AU77" s="187"/>
      <c r="AV77" s="187"/>
      <c r="AW77" s="187"/>
      <c r="AX77" s="187"/>
      <c r="AY77" s="187"/>
      <c r="AZ77" s="187"/>
      <c r="BA77" s="187"/>
      <c r="BB77" s="187"/>
      <c r="BC77" s="187"/>
      <c r="BD77" s="187"/>
      <c r="BE77" s="187"/>
      <c r="BF77" s="187"/>
      <c r="BG77" s="187"/>
      <c r="BH77" s="21"/>
    </row>
    <row r="78" spans="1:60" hidden="1" x14ac:dyDescent="0.25">
      <c r="A78" s="185"/>
      <c r="B78" s="186"/>
      <c r="C78" s="187"/>
      <c r="D78" s="187"/>
      <c r="E78" s="187"/>
      <c r="F78" s="187"/>
      <c r="G78" s="187"/>
      <c r="H78" s="187"/>
      <c r="I78" s="187"/>
      <c r="J78" s="187"/>
      <c r="K78" s="187"/>
      <c r="L78" s="187"/>
      <c r="M78" s="187"/>
      <c r="N78" s="187"/>
      <c r="O78" s="187"/>
      <c r="P78" s="187"/>
      <c r="Q78" s="187"/>
      <c r="R78" s="187"/>
      <c r="S78" s="187"/>
      <c r="T78" s="187"/>
      <c r="U78" s="187"/>
      <c r="V78" s="187"/>
      <c r="W78" s="187"/>
      <c r="X78" s="187"/>
      <c r="Y78" s="187"/>
      <c r="Z78" s="187"/>
      <c r="AA78" s="187"/>
      <c r="AB78" s="187"/>
      <c r="AC78" s="187"/>
      <c r="AD78" s="187"/>
      <c r="AE78" s="187"/>
      <c r="AF78" s="187"/>
      <c r="AG78" s="187"/>
      <c r="AH78" s="187"/>
      <c r="AI78" s="187"/>
      <c r="AJ78" s="187"/>
      <c r="AK78" s="187"/>
      <c r="AL78" s="187"/>
      <c r="AM78" s="187"/>
      <c r="AN78" s="187"/>
      <c r="AO78" s="187"/>
      <c r="AP78" s="187"/>
      <c r="AQ78" s="187"/>
      <c r="AR78" s="187"/>
      <c r="AS78" s="187"/>
      <c r="AT78" s="187"/>
      <c r="AU78" s="187"/>
      <c r="AV78" s="187"/>
      <c r="AW78" s="187"/>
      <c r="AX78" s="187"/>
      <c r="AY78" s="187"/>
      <c r="AZ78" s="187"/>
      <c r="BA78" s="187"/>
      <c r="BB78" s="187"/>
      <c r="BC78" s="187"/>
      <c r="BD78" s="187"/>
      <c r="BE78" s="187"/>
      <c r="BF78" s="187"/>
      <c r="BG78" s="187"/>
      <c r="BH78" s="21"/>
    </row>
    <row r="79" spans="1:60" hidden="1" x14ac:dyDescent="0.25">
      <c r="A79" s="185"/>
      <c r="B79" s="186"/>
      <c r="C79" s="187"/>
      <c r="D79" s="187"/>
      <c r="E79" s="187"/>
      <c r="F79" s="187"/>
      <c r="G79" s="187"/>
      <c r="H79" s="187"/>
      <c r="I79" s="187"/>
      <c r="J79" s="187"/>
      <c r="K79" s="187"/>
      <c r="L79" s="187"/>
      <c r="M79" s="187"/>
      <c r="N79" s="187"/>
      <c r="O79" s="187"/>
      <c r="P79" s="187"/>
      <c r="Q79" s="187"/>
      <c r="R79" s="187"/>
      <c r="S79" s="187"/>
      <c r="T79" s="187"/>
      <c r="U79" s="187"/>
      <c r="V79" s="187"/>
      <c r="W79" s="187"/>
      <c r="X79" s="187"/>
      <c r="Y79" s="187"/>
      <c r="Z79" s="187"/>
      <c r="AA79" s="187"/>
      <c r="AB79" s="187"/>
      <c r="AC79" s="187"/>
      <c r="AD79" s="187"/>
      <c r="AE79" s="187"/>
      <c r="AF79" s="187"/>
      <c r="AG79" s="187"/>
      <c r="AH79" s="187"/>
      <c r="AI79" s="187"/>
      <c r="AJ79" s="187"/>
      <c r="AK79" s="187"/>
      <c r="AL79" s="187"/>
      <c r="AM79" s="187"/>
      <c r="AN79" s="187"/>
      <c r="AO79" s="187"/>
      <c r="AP79" s="187"/>
      <c r="AQ79" s="187"/>
      <c r="AR79" s="187"/>
      <c r="AS79" s="187"/>
      <c r="AT79" s="187"/>
      <c r="AU79" s="187"/>
      <c r="AV79" s="187"/>
      <c r="AW79" s="187"/>
      <c r="AX79" s="187"/>
      <c r="AY79" s="187"/>
      <c r="AZ79" s="187"/>
      <c r="BA79" s="187"/>
      <c r="BB79" s="187"/>
      <c r="BC79" s="187"/>
      <c r="BD79" s="187"/>
      <c r="BE79" s="187"/>
      <c r="BF79" s="187"/>
      <c r="BG79" s="187"/>
      <c r="BH79" s="21"/>
    </row>
    <row r="80" spans="1:60" hidden="1" x14ac:dyDescent="0.25">
      <c r="A80" s="185"/>
      <c r="B80" s="186"/>
      <c r="C80" s="187"/>
      <c r="D80" s="187"/>
      <c r="E80" s="187"/>
      <c r="F80" s="187"/>
      <c r="G80" s="187"/>
      <c r="H80" s="187"/>
      <c r="I80" s="187"/>
      <c r="J80" s="187"/>
      <c r="K80" s="187"/>
      <c r="L80" s="187"/>
      <c r="M80" s="187"/>
      <c r="N80" s="187"/>
      <c r="O80" s="187"/>
      <c r="P80" s="187"/>
      <c r="Q80" s="187"/>
      <c r="R80" s="187"/>
      <c r="S80" s="187"/>
      <c r="T80" s="187"/>
      <c r="U80" s="187"/>
      <c r="V80" s="187"/>
      <c r="W80" s="187"/>
      <c r="X80" s="187"/>
      <c r="Y80" s="187"/>
      <c r="Z80" s="187"/>
      <c r="AA80" s="187"/>
      <c r="AB80" s="187"/>
      <c r="AC80" s="187"/>
      <c r="AD80" s="187"/>
      <c r="AE80" s="187"/>
      <c r="AF80" s="187"/>
      <c r="AG80" s="187"/>
      <c r="AH80" s="187"/>
      <c r="AI80" s="187"/>
      <c r="AJ80" s="187"/>
      <c r="AK80" s="187"/>
      <c r="AL80" s="187"/>
      <c r="AM80" s="187"/>
      <c r="AN80" s="187"/>
      <c r="AO80" s="187"/>
      <c r="AP80" s="187"/>
      <c r="AQ80" s="187"/>
      <c r="AR80" s="187"/>
      <c r="AS80" s="187"/>
      <c r="AT80" s="187"/>
      <c r="AU80" s="187"/>
      <c r="AV80" s="187"/>
      <c r="AW80" s="187"/>
      <c r="AX80" s="187"/>
      <c r="AY80" s="187"/>
      <c r="AZ80" s="187"/>
      <c r="BA80" s="187"/>
      <c r="BB80" s="187"/>
      <c r="BC80" s="187"/>
      <c r="BD80" s="187"/>
      <c r="BE80" s="187"/>
      <c r="BF80" s="187"/>
      <c r="BG80" s="187"/>
      <c r="BH80" s="21"/>
    </row>
    <row r="81" spans="1:60" hidden="1" x14ac:dyDescent="0.25">
      <c r="A81" s="185"/>
      <c r="B81" s="186"/>
      <c r="C81" s="187"/>
      <c r="D81" s="187"/>
      <c r="E81" s="187"/>
      <c r="F81" s="187"/>
      <c r="G81" s="187"/>
      <c r="H81" s="187"/>
      <c r="I81" s="187"/>
      <c r="J81" s="187"/>
      <c r="K81" s="187"/>
      <c r="L81" s="187"/>
      <c r="M81" s="187"/>
      <c r="N81" s="187"/>
      <c r="O81" s="187"/>
      <c r="P81" s="187"/>
      <c r="Q81" s="187"/>
      <c r="R81" s="187"/>
      <c r="S81" s="187"/>
      <c r="T81" s="187"/>
      <c r="U81" s="187"/>
      <c r="V81" s="187"/>
      <c r="W81" s="187"/>
      <c r="X81" s="187"/>
      <c r="Y81" s="187"/>
      <c r="Z81" s="187"/>
      <c r="AA81" s="187"/>
      <c r="AB81" s="187"/>
      <c r="AC81" s="187"/>
      <c r="AD81" s="187"/>
      <c r="AE81" s="187"/>
      <c r="AF81" s="187"/>
      <c r="AG81" s="187"/>
      <c r="AH81" s="187"/>
      <c r="AI81" s="187"/>
      <c r="AJ81" s="187"/>
      <c r="AK81" s="187"/>
      <c r="AL81" s="187"/>
      <c r="AM81" s="187"/>
      <c r="AN81" s="187"/>
      <c r="AO81" s="187"/>
      <c r="AP81" s="187"/>
      <c r="AQ81" s="187"/>
      <c r="AR81" s="187"/>
      <c r="AS81" s="187"/>
      <c r="AT81" s="187"/>
      <c r="AU81" s="187"/>
      <c r="AV81" s="187"/>
      <c r="AW81" s="187"/>
      <c r="AX81" s="187"/>
      <c r="AY81" s="187"/>
      <c r="AZ81" s="187"/>
      <c r="BA81" s="187"/>
      <c r="BB81" s="187"/>
      <c r="BC81" s="187"/>
      <c r="BD81" s="187"/>
      <c r="BE81" s="187"/>
      <c r="BF81" s="187"/>
      <c r="BG81" s="187"/>
      <c r="BH81" s="21"/>
    </row>
    <row r="82" spans="1:60" hidden="1" x14ac:dyDescent="0.25">
      <c r="T82" s="6"/>
      <c r="U82" s="6"/>
      <c r="V82" s="6"/>
      <c r="W82" s="6"/>
      <c r="Y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</row>
    <row r="83" spans="1:60" ht="15.75" hidden="1" customHeight="1" thickBot="1" x14ac:dyDescent="0.3">
      <c r="A83" s="557" t="s">
        <v>15</v>
      </c>
      <c r="B83" s="557"/>
      <c r="C83" s="557"/>
      <c r="D83" s="557"/>
      <c r="E83" s="557"/>
      <c r="F83" s="557"/>
      <c r="G83" s="557"/>
      <c r="H83" s="557"/>
      <c r="I83" s="557"/>
      <c r="J83" s="557"/>
      <c r="K83" s="557"/>
      <c r="L83" s="557"/>
      <c r="M83" s="557"/>
      <c r="N83" s="557"/>
      <c r="O83" s="557"/>
      <c r="P83" s="557"/>
      <c r="Q83" s="557"/>
      <c r="R83" s="557"/>
      <c r="S83" s="557"/>
      <c r="T83" s="557"/>
      <c r="U83" s="557"/>
      <c r="V83" s="557"/>
      <c r="W83" s="557"/>
      <c r="X83" s="557"/>
      <c r="Y83" s="557"/>
      <c r="Z83" s="557"/>
      <c r="AA83" s="557"/>
      <c r="AB83" s="557"/>
      <c r="AC83" s="557"/>
    </row>
    <row r="84" spans="1:60" ht="15" hidden="1" customHeight="1" x14ac:dyDescent="0.25">
      <c r="A84" s="554" t="s">
        <v>53</v>
      </c>
      <c r="B84" s="527" t="s">
        <v>10</v>
      </c>
      <c r="C84" s="527" t="s">
        <v>54</v>
      </c>
      <c r="D84" s="527" t="s">
        <v>55</v>
      </c>
      <c r="E84" s="530" t="s">
        <v>57</v>
      </c>
      <c r="F84" s="531"/>
      <c r="G84" s="531"/>
      <c r="H84" s="531"/>
      <c r="I84" s="532"/>
      <c r="J84" s="530" t="s">
        <v>59</v>
      </c>
      <c r="K84" s="531"/>
      <c r="L84" s="531"/>
      <c r="M84" s="531"/>
      <c r="N84" s="532"/>
      <c r="O84" s="530" t="s">
        <v>74</v>
      </c>
      <c r="P84" s="531"/>
      <c r="Q84" s="531"/>
      <c r="R84" s="531"/>
      <c r="S84" s="532"/>
      <c r="T84" s="542" t="s">
        <v>60</v>
      </c>
      <c r="U84" s="543"/>
      <c r="V84" s="543"/>
      <c r="W84" s="543"/>
      <c r="X84" s="544"/>
      <c r="Y84" s="542" t="s">
        <v>58</v>
      </c>
      <c r="Z84" s="543"/>
      <c r="AA84" s="543"/>
      <c r="AB84" s="543"/>
      <c r="AC84" s="543"/>
      <c r="AD84" s="543"/>
      <c r="AE84" s="543"/>
      <c r="AF84" s="543"/>
      <c r="AG84" s="543"/>
      <c r="AH84" s="543"/>
      <c r="AI84" s="544"/>
      <c r="AJ84" s="542" t="s">
        <v>60</v>
      </c>
      <c r="AK84" s="543"/>
      <c r="AL84" s="543"/>
      <c r="AM84" s="544"/>
      <c r="AN84" s="542" t="s">
        <v>42</v>
      </c>
      <c r="AO84" s="543"/>
      <c r="AP84" s="543"/>
      <c r="AQ84" s="543"/>
      <c r="AR84" s="544"/>
      <c r="AS84" s="530" t="s">
        <v>47</v>
      </c>
      <c r="AT84" s="531"/>
      <c r="AU84" s="531"/>
      <c r="AV84" s="531"/>
      <c r="AW84" s="532"/>
      <c r="AX84" s="530" t="s">
        <v>68</v>
      </c>
      <c r="AY84" s="531"/>
      <c r="AZ84" s="531"/>
      <c r="BA84" s="531"/>
      <c r="BB84" s="532"/>
      <c r="BC84" s="530" t="s">
        <v>69</v>
      </c>
      <c r="BD84" s="531"/>
      <c r="BE84" s="531"/>
      <c r="BF84" s="531"/>
      <c r="BG84" s="532"/>
      <c r="BH84" s="20"/>
    </row>
    <row r="85" spans="1:60" ht="15" hidden="1" customHeight="1" x14ac:dyDescent="0.25">
      <c r="A85" s="555"/>
      <c r="B85" s="528"/>
      <c r="C85" s="528"/>
      <c r="D85" s="528"/>
      <c r="E85" s="533"/>
      <c r="F85" s="534"/>
      <c r="G85" s="534"/>
      <c r="H85" s="534"/>
      <c r="I85" s="535"/>
      <c r="J85" s="533"/>
      <c r="K85" s="534"/>
      <c r="L85" s="534"/>
      <c r="M85" s="534"/>
      <c r="N85" s="535"/>
      <c r="O85" s="533"/>
      <c r="P85" s="534"/>
      <c r="Q85" s="534"/>
      <c r="R85" s="534"/>
      <c r="S85" s="535"/>
      <c r="T85" s="545"/>
      <c r="U85" s="546"/>
      <c r="V85" s="546"/>
      <c r="W85" s="546"/>
      <c r="X85" s="547"/>
      <c r="Y85" s="545"/>
      <c r="Z85" s="546"/>
      <c r="AA85" s="546"/>
      <c r="AB85" s="546"/>
      <c r="AC85" s="546"/>
      <c r="AD85" s="546"/>
      <c r="AE85" s="546"/>
      <c r="AF85" s="546"/>
      <c r="AG85" s="546"/>
      <c r="AH85" s="546"/>
      <c r="AI85" s="547"/>
      <c r="AJ85" s="545"/>
      <c r="AK85" s="546"/>
      <c r="AL85" s="546"/>
      <c r="AM85" s="547"/>
      <c r="AN85" s="545"/>
      <c r="AO85" s="546"/>
      <c r="AP85" s="546"/>
      <c r="AQ85" s="546"/>
      <c r="AR85" s="547"/>
      <c r="AS85" s="533"/>
      <c r="AT85" s="534"/>
      <c r="AU85" s="534"/>
      <c r="AV85" s="534"/>
      <c r="AW85" s="535"/>
      <c r="AX85" s="533"/>
      <c r="AY85" s="534"/>
      <c r="AZ85" s="534"/>
      <c r="BA85" s="534"/>
      <c r="BB85" s="535"/>
      <c r="BC85" s="533"/>
      <c r="BD85" s="534"/>
      <c r="BE85" s="534"/>
      <c r="BF85" s="534"/>
      <c r="BG85" s="535"/>
      <c r="BH85" s="20"/>
    </row>
    <row r="86" spans="1:60" ht="15.75" hidden="1" customHeight="1" thickBot="1" x14ac:dyDescent="0.3">
      <c r="A86" s="555"/>
      <c r="B86" s="528"/>
      <c r="C86" s="528"/>
      <c r="D86" s="528"/>
      <c r="E86" s="536"/>
      <c r="F86" s="537"/>
      <c r="G86" s="537"/>
      <c r="H86" s="537"/>
      <c r="I86" s="538"/>
      <c r="J86" s="536"/>
      <c r="K86" s="537"/>
      <c r="L86" s="537"/>
      <c r="M86" s="537"/>
      <c r="N86" s="538"/>
      <c r="O86" s="536"/>
      <c r="P86" s="537"/>
      <c r="Q86" s="537"/>
      <c r="R86" s="537"/>
      <c r="S86" s="538"/>
      <c r="T86" s="548"/>
      <c r="U86" s="549"/>
      <c r="V86" s="549"/>
      <c r="W86" s="549"/>
      <c r="X86" s="550"/>
      <c r="Y86" s="548"/>
      <c r="Z86" s="549"/>
      <c r="AA86" s="549"/>
      <c r="AB86" s="549"/>
      <c r="AC86" s="549"/>
      <c r="AD86" s="549"/>
      <c r="AE86" s="549"/>
      <c r="AF86" s="549"/>
      <c r="AG86" s="549"/>
      <c r="AH86" s="549"/>
      <c r="AI86" s="550"/>
      <c r="AJ86" s="548"/>
      <c r="AK86" s="549"/>
      <c r="AL86" s="549"/>
      <c r="AM86" s="550"/>
      <c r="AN86" s="548"/>
      <c r="AO86" s="549"/>
      <c r="AP86" s="549"/>
      <c r="AQ86" s="549"/>
      <c r="AR86" s="550"/>
      <c r="AS86" s="536"/>
      <c r="AT86" s="537"/>
      <c r="AU86" s="537"/>
      <c r="AV86" s="537"/>
      <c r="AW86" s="538"/>
      <c r="AX86" s="536"/>
      <c r="AY86" s="537"/>
      <c r="AZ86" s="537"/>
      <c r="BA86" s="537"/>
      <c r="BB86" s="538"/>
      <c r="BC86" s="536"/>
      <c r="BD86" s="537"/>
      <c r="BE86" s="537"/>
      <c r="BF86" s="537"/>
      <c r="BG86" s="538"/>
      <c r="BH86" s="20"/>
    </row>
    <row r="87" spans="1:60" ht="15" hidden="1" customHeight="1" x14ac:dyDescent="0.25">
      <c r="A87" s="555"/>
      <c r="B87" s="528"/>
      <c r="C87" s="528"/>
      <c r="D87" s="528"/>
      <c r="E87" s="554" t="s">
        <v>29</v>
      </c>
      <c r="F87" s="539" t="s">
        <v>43</v>
      </c>
      <c r="G87" s="539" t="s">
        <v>44</v>
      </c>
      <c r="H87" s="539" t="s">
        <v>45</v>
      </c>
      <c r="I87" s="539" t="s">
        <v>46</v>
      </c>
      <c r="J87" s="554" t="s">
        <v>29</v>
      </c>
      <c r="K87" s="539" t="s">
        <v>43</v>
      </c>
      <c r="L87" s="539" t="s">
        <v>44</v>
      </c>
      <c r="M87" s="539" t="s">
        <v>45</v>
      </c>
      <c r="N87" s="539" t="s">
        <v>46</v>
      </c>
      <c r="O87" s="561" t="s">
        <v>40</v>
      </c>
      <c r="P87" s="651" t="s">
        <v>41</v>
      </c>
      <c r="Q87" s="651" t="s">
        <v>61</v>
      </c>
      <c r="R87" s="648" t="s">
        <v>56</v>
      </c>
      <c r="S87" s="645" t="s">
        <v>72</v>
      </c>
      <c r="T87" s="539" t="s">
        <v>40</v>
      </c>
      <c r="U87" s="539" t="s">
        <v>41</v>
      </c>
      <c r="V87" s="539" t="s">
        <v>61</v>
      </c>
      <c r="W87" s="551" t="s">
        <v>56</v>
      </c>
      <c r="X87" s="539" t="s">
        <v>72</v>
      </c>
      <c r="Y87" s="561" t="s">
        <v>37</v>
      </c>
      <c r="Z87" s="36"/>
      <c r="AA87" s="37"/>
      <c r="AB87" s="168"/>
      <c r="AC87" s="539" t="s">
        <v>39</v>
      </c>
      <c r="AD87" s="539" t="s">
        <v>38</v>
      </c>
      <c r="AE87" s="539" t="s">
        <v>52</v>
      </c>
      <c r="AF87" s="97"/>
      <c r="AG87" s="539" t="s">
        <v>66</v>
      </c>
      <c r="AH87" s="539" t="s">
        <v>67</v>
      </c>
      <c r="AI87" s="539" t="s">
        <v>70</v>
      </c>
      <c r="AJ87" s="539" t="s">
        <v>40</v>
      </c>
      <c r="AK87" s="539" t="s">
        <v>41</v>
      </c>
      <c r="AL87" s="539" t="s">
        <v>61</v>
      </c>
      <c r="AM87" s="551" t="s">
        <v>56</v>
      </c>
      <c r="AN87" s="527" t="s">
        <v>48</v>
      </c>
      <c r="AO87" s="527" t="s">
        <v>49</v>
      </c>
      <c r="AP87" s="527" t="s">
        <v>50</v>
      </c>
      <c r="AQ87" s="527" t="s">
        <v>62</v>
      </c>
      <c r="AR87" s="527" t="s">
        <v>51</v>
      </c>
      <c r="AS87" s="527" t="s">
        <v>48</v>
      </c>
      <c r="AT87" s="527" t="s">
        <v>49</v>
      </c>
      <c r="AU87" s="527" t="s">
        <v>50</v>
      </c>
      <c r="AV87" s="527" t="s">
        <v>62</v>
      </c>
      <c r="AW87" s="527" t="s">
        <v>51</v>
      </c>
      <c r="AX87" s="527" t="s">
        <v>48</v>
      </c>
      <c r="AY87" s="527" t="s">
        <v>49</v>
      </c>
      <c r="AZ87" s="527" t="s">
        <v>50</v>
      </c>
      <c r="BA87" s="527" t="s">
        <v>62</v>
      </c>
      <c r="BB87" s="527" t="s">
        <v>51</v>
      </c>
      <c r="BC87" s="527" t="s">
        <v>48</v>
      </c>
      <c r="BD87" s="527" t="s">
        <v>49</v>
      </c>
      <c r="BE87" s="527" t="s">
        <v>50</v>
      </c>
      <c r="BF87" s="527" t="s">
        <v>62</v>
      </c>
      <c r="BG87" s="527" t="s">
        <v>51</v>
      </c>
      <c r="BH87" s="20"/>
    </row>
    <row r="88" spans="1:60" ht="15" hidden="1" customHeight="1" x14ac:dyDescent="0.25">
      <c r="A88" s="555"/>
      <c r="B88" s="528"/>
      <c r="C88" s="528"/>
      <c r="D88" s="528"/>
      <c r="E88" s="555"/>
      <c r="F88" s="540"/>
      <c r="G88" s="540"/>
      <c r="H88" s="540"/>
      <c r="I88" s="540"/>
      <c r="J88" s="555"/>
      <c r="K88" s="540"/>
      <c r="L88" s="540"/>
      <c r="M88" s="540"/>
      <c r="N88" s="540"/>
      <c r="O88" s="562"/>
      <c r="P88" s="652"/>
      <c r="Q88" s="652"/>
      <c r="R88" s="649"/>
      <c r="S88" s="646"/>
      <c r="T88" s="540"/>
      <c r="U88" s="540"/>
      <c r="V88" s="540"/>
      <c r="W88" s="552"/>
      <c r="X88" s="540"/>
      <c r="Y88" s="562"/>
      <c r="Z88" s="38"/>
      <c r="AA88" s="39"/>
      <c r="AB88" s="168"/>
      <c r="AC88" s="540"/>
      <c r="AD88" s="540"/>
      <c r="AE88" s="540"/>
      <c r="AF88" s="98"/>
      <c r="AG88" s="540"/>
      <c r="AH88" s="540"/>
      <c r="AI88" s="540"/>
      <c r="AJ88" s="540"/>
      <c r="AK88" s="540"/>
      <c r="AL88" s="540"/>
      <c r="AM88" s="552"/>
      <c r="AN88" s="528"/>
      <c r="AO88" s="528"/>
      <c r="AP88" s="528"/>
      <c r="AQ88" s="528"/>
      <c r="AR88" s="528"/>
      <c r="AS88" s="528"/>
      <c r="AT88" s="528"/>
      <c r="AU88" s="528"/>
      <c r="AV88" s="528"/>
      <c r="AW88" s="528"/>
      <c r="AX88" s="528"/>
      <c r="AY88" s="528"/>
      <c r="AZ88" s="528"/>
      <c r="BA88" s="528"/>
      <c r="BB88" s="528"/>
      <c r="BC88" s="528"/>
      <c r="BD88" s="528"/>
      <c r="BE88" s="528"/>
      <c r="BF88" s="528"/>
      <c r="BG88" s="528"/>
      <c r="BH88" s="20"/>
    </row>
    <row r="89" spans="1:60" ht="15" hidden="1" customHeight="1" x14ac:dyDescent="0.25">
      <c r="A89" s="555"/>
      <c r="B89" s="528"/>
      <c r="C89" s="528"/>
      <c r="D89" s="528"/>
      <c r="E89" s="555"/>
      <c r="F89" s="540"/>
      <c r="G89" s="540"/>
      <c r="H89" s="540"/>
      <c r="I89" s="540"/>
      <c r="J89" s="555"/>
      <c r="K89" s="540"/>
      <c r="L89" s="540"/>
      <c r="M89" s="540"/>
      <c r="N89" s="540"/>
      <c r="O89" s="562"/>
      <c r="P89" s="652"/>
      <c r="Q89" s="652"/>
      <c r="R89" s="649"/>
      <c r="S89" s="646"/>
      <c r="T89" s="540"/>
      <c r="U89" s="540"/>
      <c r="V89" s="540"/>
      <c r="W89" s="552"/>
      <c r="X89" s="540"/>
      <c r="Y89" s="562"/>
      <c r="Z89" s="38"/>
      <c r="AA89" s="39"/>
      <c r="AB89" s="168"/>
      <c r="AC89" s="540"/>
      <c r="AD89" s="540"/>
      <c r="AE89" s="540"/>
      <c r="AF89" s="98"/>
      <c r="AG89" s="540"/>
      <c r="AH89" s="540"/>
      <c r="AI89" s="540"/>
      <c r="AJ89" s="540"/>
      <c r="AK89" s="540"/>
      <c r="AL89" s="540"/>
      <c r="AM89" s="552"/>
      <c r="AN89" s="528"/>
      <c r="AO89" s="528"/>
      <c r="AP89" s="528"/>
      <c r="AQ89" s="528"/>
      <c r="AR89" s="528"/>
      <c r="AS89" s="528"/>
      <c r="AT89" s="528"/>
      <c r="AU89" s="528"/>
      <c r="AV89" s="528"/>
      <c r="AW89" s="528"/>
      <c r="AX89" s="528"/>
      <c r="AY89" s="528"/>
      <c r="AZ89" s="528"/>
      <c r="BA89" s="528"/>
      <c r="BB89" s="528"/>
      <c r="BC89" s="528"/>
      <c r="BD89" s="528"/>
      <c r="BE89" s="528"/>
      <c r="BF89" s="528"/>
      <c r="BG89" s="528"/>
      <c r="BH89" s="20"/>
    </row>
    <row r="90" spans="1:60" ht="15" hidden="1" customHeight="1" x14ac:dyDescent="0.25">
      <c r="A90" s="555"/>
      <c r="B90" s="528"/>
      <c r="C90" s="528"/>
      <c r="D90" s="528"/>
      <c r="E90" s="555"/>
      <c r="F90" s="540"/>
      <c r="G90" s="540"/>
      <c r="H90" s="540"/>
      <c r="I90" s="540"/>
      <c r="J90" s="555"/>
      <c r="K90" s="540"/>
      <c r="L90" s="540"/>
      <c r="M90" s="540"/>
      <c r="N90" s="540"/>
      <c r="O90" s="562"/>
      <c r="P90" s="652"/>
      <c r="Q90" s="652"/>
      <c r="R90" s="649"/>
      <c r="S90" s="646"/>
      <c r="T90" s="540"/>
      <c r="U90" s="540"/>
      <c r="V90" s="540"/>
      <c r="W90" s="552"/>
      <c r="X90" s="540"/>
      <c r="Y90" s="562"/>
      <c r="Z90" s="38"/>
      <c r="AA90" s="39"/>
      <c r="AB90" s="168"/>
      <c r="AC90" s="540"/>
      <c r="AD90" s="540"/>
      <c r="AE90" s="540"/>
      <c r="AF90" s="98"/>
      <c r="AG90" s="540"/>
      <c r="AH90" s="540"/>
      <c r="AI90" s="540"/>
      <c r="AJ90" s="540"/>
      <c r="AK90" s="540"/>
      <c r="AL90" s="540"/>
      <c r="AM90" s="552"/>
      <c r="AN90" s="528"/>
      <c r="AO90" s="528"/>
      <c r="AP90" s="528"/>
      <c r="AQ90" s="528"/>
      <c r="AR90" s="528"/>
      <c r="AS90" s="528"/>
      <c r="AT90" s="528"/>
      <c r="AU90" s="528"/>
      <c r="AV90" s="528"/>
      <c r="AW90" s="528"/>
      <c r="AX90" s="528"/>
      <c r="AY90" s="528"/>
      <c r="AZ90" s="528"/>
      <c r="BA90" s="528"/>
      <c r="BB90" s="528"/>
      <c r="BC90" s="528"/>
      <c r="BD90" s="528"/>
      <c r="BE90" s="528"/>
      <c r="BF90" s="528"/>
      <c r="BG90" s="528"/>
      <c r="BH90" s="20"/>
    </row>
    <row r="91" spans="1:60" ht="15.75" hidden="1" customHeight="1" thickBot="1" x14ac:dyDescent="0.3">
      <c r="A91" s="556"/>
      <c r="B91" s="529"/>
      <c r="C91" s="529"/>
      <c r="D91" s="529"/>
      <c r="E91" s="556"/>
      <c r="F91" s="541"/>
      <c r="G91" s="541"/>
      <c r="H91" s="541"/>
      <c r="I91" s="541"/>
      <c r="J91" s="556"/>
      <c r="K91" s="541"/>
      <c r="L91" s="541"/>
      <c r="M91" s="541"/>
      <c r="N91" s="541"/>
      <c r="O91" s="656"/>
      <c r="P91" s="657"/>
      <c r="Q91" s="657"/>
      <c r="R91" s="655"/>
      <c r="S91" s="654"/>
      <c r="T91" s="541"/>
      <c r="U91" s="541"/>
      <c r="V91" s="541"/>
      <c r="W91" s="553"/>
      <c r="X91" s="541"/>
      <c r="Y91" s="563"/>
      <c r="Z91" s="40"/>
      <c r="AA91" s="41"/>
      <c r="AB91" s="169"/>
      <c r="AC91" s="541"/>
      <c r="AD91" s="541"/>
      <c r="AE91" s="541"/>
      <c r="AF91" s="99"/>
      <c r="AG91" s="541"/>
      <c r="AH91" s="541"/>
      <c r="AI91" s="541"/>
      <c r="AJ91" s="541"/>
      <c r="AK91" s="541"/>
      <c r="AL91" s="541"/>
      <c r="AM91" s="553"/>
      <c r="AN91" s="529"/>
      <c r="AO91" s="529"/>
      <c r="AP91" s="529"/>
      <c r="AQ91" s="529"/>
      <c r="AR91" s="529"/>
      <c r="AS91" s="529"/>
      <c r="AT91" s="529"/>
      <c r="AU91" s="529"/>
      <c r="AV91" s="529"/>
      <c r="AW91" s="529"/>
      <c r="AX91" s="529"/>
      <c r="AY91" s="529"/>
      <c r="AZ91" s="529"/>
      <c r="BA91" s="529"/>
      <c r="BB91" s="529"/>
      <c r="BC91" s="529"/>
      <c r="BD91" s="529"/>
      <c r="BE91" s="529"/>
      <c r="BF91" s="529"/>
      <c r="BG91" s="529"/>
      <c r="BH91" s="20"/>
    </row>
    <row r="92" spans="1:60" hidden="1" x14ac:dyDescent="0.25">
      <c r="A92" s="1" t="s">
        <v>27</v>
      </c>
      <c r="B92" s="56">
        <f>B93+B94+B95+B96+B97+B98+B99+B100+B101</f>
        <v>14</v>
      </c>
      <c r="C92" s="59">
        <v>85529</v>
      </c>
      <c r="D92" s="59">
        <f>D93+D94+D95+D96+D97+D98+D99+D100+D101</f>
        <v>1197406</v>
      </c>
      <c r="E92" s="2"/>
      <c r="F92" s="11"/>
      <c r="G92" s="26"/>
      <c r="H92" s="11"/>
      <c r="I92" s="62"/>
      <c r="J92" s="64"/>
      <c r="K92" s="18"/>
      <c r="L92" s="18"/>
      <c r="M92" s="18"/>
      <c r="N92" s="87"/>
      <c r="O92" s="19"/>
      <c r="P92" s="19"/>
      <c r="Q92" s="19"/>
      <c r="R92" s="19"/>
      <c r="S92" s="19"/>
      <c r="T92" s="52"/>
      <c r="U92" s="18"/>
      <c r="V92" s="18"/>
      <c r="W92" s="27"/>
      <c r="X92" s="100"/>
      <c r="Y92" s="106"/>
      <c r="Z92" s="107"/>
      <c r="AA92" s="107"/>
      <c r="AB92" s="107"/>
      <c r="AC92" s="107"/>
      <c r="AD92" s="107"/>
      <c r="AE92" s="109"/>
      <c r="AF92" s="170"/>
      <c r="AG92" s="110"/>
      <c r="AH92" s="110"/>
      <c r="AI92" s="111">
        <f>AI93+AI94+AI95+AI96+AI97+AI98+AI99+AI100+AI101</f>
        <v>233.30171217811494</v>
      </c>
      <c r="AJ92" s="52"/>
      <c r="AK92" s="18"/>
      <c r="AL92" s="18"/>
      <c r="AM92" s="27"/>
      <c r="AN92" s="64"/>
      <c r="AO92" s="18"/>
      <c r="AP92" s="18"/>
      <c r="AQ92" s="18"/>
      <c r="AR92" s="27"/>
      <c r="AS92" s="52"/>
      <c r="AT92" s="18"/>
      <c r="AU92" s="18"/>
      <c r="AV92" s="18"/>
      <c r="AW92" s="27"/>
      <c r="AX92" s="52"/>
      <c r="AY92" s="18"/>
      <c r="AZ92" s="18"/>
      <c r="BA92" s="18"/>
      <c r="BB92" s="27"/>
      <c r="BC92" s="52"/>
      <c r="BD92" s="18"/>
      <c r="BE92" s="18"/>
      <c r="BF92" s="18"/>
      <c r="BG92" s="27"/>
      <c r="BH92" s="21"/>
    </row>
    <row r="93" spans="1:60" hidden="1" x14ac:dyDescent="0.25">
      <c r="A93" s="3" t="s">
        <v>0</v>
      </c>
      <c r="B93" s="57">
        <v>1.5</v>
      </c>
      <c r="C93" s="60">
        <f>(ROUND(C92,0))</f>
        <v>85529</v>
      </c>
      <c r="D93" s="60">
        <f t="shared" ref="D93:D102" si="100">C93*B93</f>
        <v>128293.5</v>
      </c>
      <c r="E93" s="114">
        <f>D93/S93</f>
        <v>25.167785234899334</v>
      </c>
      <c r="F93" s="115">
        <v>30</v>
      </c>
      <c r="G93" s="117">
        <f t="shared" ref="G93:G102" si="101">F93/1.3</f>
        <v>23.076923076923077</v>
      </c>
      <c r="H93" s="115">
        <f>F93</f>
        <v>30</v>
      </c>
      <c r="I93" s="116">
        <f>G93</f>
        <v>23.076923076923077</v>
      </c>
      <c r="J93" s="114">
        <f t="shared" ref="J93:J102" si="102">D93/X93</f>
        <v>16.778523489932887</v>
      </c>
      <c r="K93" s="115">
        <f t="shared" ref="K93:K99" si="103">F93/1.5</f>
        <v>20</v>
      </c>
      <c r="L93" s="115">
        <f>K93/1.3</f>
        <v>15.384615384615383</v>
      </c>
      <c r="M93" s="115">
        <f t="shared" ref="M93:N102" si="104">H93/1.5</f>
        <v>20</v>
      </c>
      <c r="N93" s="118">
        <f>I93/1.5</f>
        <v>15.384615384615385</v>
      </c>
      <c r="O93" s="114">
        <f t="shared" ref="O93:O102" si="105">(D93*AJ93/100)/F93</f>
        <v>1111.877</v>
      </c>
      <c r="P93" s="115">
        <f t="shared" ref="P93:P102" si="106">(D93*AK93/100)/G93</f>
        <v>2168.1601499999997</v>
      </c>
      <c r="Q93" s="115">
        <f t="shared" ref="Q93:Q102" si="107">(D93*AL93/100)/H93</f>
        <v>427.64500000000004</v>
      </c>
      <c r="R93" s="115">
        <f t="shared" ref="R93:R102" si="108">(D93*AM93/100)/I93</f>
        <v>1389.8462500000001</v>
      </c>
      <c r="S93" s="116">
        <f>O93+P93+Q93+R93</f>
        <v>5097.5283999999992</v>
      </c>
      <c r="T93" s="119">
        <f t="shared" ref="T93:T102" si="109">(D93*AJ93/100)/K93</f>
        <v>1667.8154999999999</v>
      </c>
      <c r="U93" s="119">
        <f t="shared" ref="U93:U102" si="110">(D93*AK93/100)/L93</f>
        <v>3252.240225</v>
      </c>
      <c r="V93" s="119">
        <f t="shared" ref="V93:V99" si="111">(D93*AL93/100)/M93</f>
        <v>641.46749999999997</v>
      </c>
      <c r="W93" s="119">
        <f t="shared" ref="W93:W99" si="112">(D93*AM93/100)/N93</f>
        <v>2084.7693749999999</v>
      </c>
      <c r="X93" s="153">
        <f>T93+U93+V93+W93</f>
        <v>7646.2925999999998</v>
      </c>
      <c r="Y93" s="114">
        <f>D93/E93</f>
        <v>5097.5283999999992</v>
      </c>
      <c r="Z93" s="117"/>
      <c r="AA93" s="117"/>
      <c r="AB93" s="117">
        <f>D93/J93</f>
        <v>7646.2925999999998</v>
      </c>
      <c r="AC93" s="115">
        <f>C93/E93</f>
        <v>3398.3522666666659</v>
      </c>
      <c r="AD93" s="115">
        <f>AC93/$BM$10</f>
        <v>14.522872934472931</v>
      </c>
      <c r="AE93" s="118">
        <f>AD93*1.5</f>
        <v>21.784309401709397</v>
      </c>
      <c r="AF93" s="118">
        <f>C93/J93/$BM$10</f>
        <v>21.784309401709397</v>
      </c>
      <c r="AG93" s="115">
        <f>AD93/4</f>
        <v>3.6307182336182326</v>
      </c>
      <c r="AH93" s="115">
        <f>AD93/2</f>
        <v>7.2614364672364653</v>
      </c>
      <c r="AI93" s="111">
        <f>AD93*B93</f>
        <v>21.784309401709397</v>
      </c>
      <c r="AJ93" s="119">
        <v>26</v>
      </c>
      <c r="AK93" s="115">
        <f>100-AJ93-AL93-AM93</f>
        <v>39</v>
      </c>
      <c r="AL93" s="115">
        <v>10</v>
      </c>
      <c r="AM93" s="116">
        <v>25</v>
      </c>
      <c r="AN93" s="114">
        <f>AO93+AP93+AQ93+AR93</f>
        <v>14.522872934472931</v>
      </c>
      <c r="AO93" s="115">
        <f>AD93*AJ93%</f>
        <v>3.7759469629629621</v>
      </c>
      <c r="AP93" s="115">
        <f>AD93*AK93%</f>
        <v>5.6639204444444431</v>
      </c>
      <c r="AQ93" s="115">
        <f>AD93*AL93%</f>
        <v>1.4522872934472932</v>
      </c>
      <c r="AR93" s="116">
        <f>AD93*AM93%</f>
        <v>3.6307182336182326</v>
      </c>
      <c r="AS93" s="53">
        <f>AT93+AU93+AV93+AW93</f>
        <v>0</v>
      </c>
      <c r="AT93" s="19">
        <f t="shared" ref="AT93:AW102" si="113">$AE$92*AJ93%</f>
        <v>0</v>
      </c>
      <c r="AU93" s="19">
        <f t="shared" si="113"/>
        <v>0</v>
      </c>
      <c r="AV93" s="19">
        <f t="shared" si="113"/>
        <v>0</v>
      </c>
      <c r="AW93" s="28">
        <f t="shared" si="113"/>
        <v>0</v>
      </c>
      <c r="AX93" s="53">
        <f>AY93+AZ93+BA93+BB93</f>
        <v>0</v>
      </c>
      <c r="AY93" s="19">
        <f>AG92*AJ93%</f>
        <v>0</v>
      </c>
      <c r="AZ93" s="19">
        <f>AG92*AK93%</f>
        <v>0</v>
      </c>
      <c r="BA93" s="19">
        <f>AG92*AL93%</f>
        <v>0</v>
      </c>
      <c r="BB93" s="19">
        <f>AG92*AM93%</f>
        <v>0</v>
      </c>
      <c r="BC93" s="53">
        <f>BD93+BE93+BF93+BG93</f>
        <v>0</v>
      </c>
      <c r="BD93" s="19">
        <f>AH92*AJ93%</f>
        <v>0</v>
      </c>
      <c r="BE93" s="19">
        <f>AH92*AK93%</f>
        <v>0</v>
      </c>
      <c r="BF93" s="19">
        <f>AH92*AL93%</f>
        <v>0</v>
      </c>
      <c r="BG93" s="19">
        <f>AH92*AM93%</f>
        <v>0</v>
      </c>
      <c r="BH93" s="21"/>
    </row>
    <row r="94" spans="1:60" hidden="1" x14ac:dyDescent="0.25">
      <c r="A94" s="3" t="s">
        <v>1</v>
      </c>
      <c r="B94" s="57">
        <v>1.5</v>
      </c>
      <c r="C94" s="60">
        <f t="shared" ref="C94:C102" si="114">C27</f>
        <v>85529</v>
      </c>
      <c r="D94" s="60">
        <f t="shared" si="100"/>
        <v>128293.5</v>
      </c>
      <c r="E94" s="114">
        <f t="shared" ref="E94:E102" si="115">D94/S94</f>
        <v>21.079258010118043</v>
      </c>
      <c r="F94" s="115">
        <v>25</v>
      </c>
      <c r="G94" s="117">
        <f t="shared" si="101"/>
        <v>19.23076923076923</v>
      </c>
      <c r="H94" s="115">
        <f t="shared" ref="H94:I102" si="116">F94</f>
        <v>25</v>
      </c>
      <c r="I94" s="116">
        <f t="shared" si="116"/>
        <v>19.23076923076923</v>
      </c>
      <c r="J94" s="114">
        <f t="shared" si="102"/>
        <v>14.052838673412028</v>
      </c>
      <c r="K94" s="115">
        <f t="shared" si="103"/>
        <v>16.666666666666668</v>
      </c>
      <c r="L94" s="115">
        <f t="shared" ref="L94:L102" si="117">K94/1.3</f>
        <v>12.820512820512821</v>
      </c>
      <c r="M94" s="115">
        <f t="shared" si="104"/>
        <v>16.666666666666668</v>
      </c>
      <c r="N94" s="118">
        <f t="shared" si="104"/>
        <v>12.820512820512819</v>
      </c>
      <c r="O94" s="114">
        <f t="shared" si="105"/>
        <v>1436.8872000000001</v>
      </c>
      <c r="P94" s="115">
        <f t="shared" si="106"/>
        <v>2468.3669400000003</v>
      </c>
      <c r="Q94" s="115">
        <f t="shared" si="107"/>
        <v>513.17399999999998</v>
      </c>
      <c r="R94" s="115">
        <f t="shared" si="108"/>
        <v>1667.8155000000002</v>
      </c>
      <c r="S94" s="116">
        <f t="shared" ref="S94:S102" si="118">O94+P94+Q94+R94</f>
        <v>6086.2436400000006</v>
      </c>
      <c r="T94" s="119">
        <f t="shared" si="109"/>
        <v>2155.3307999999997</v>
      </c>
      <c r="U94" s="119">
        <f t="shared" si="110"/>
        <v>3702.5504099999998</v>
      </c>
      <c r="V94" s="119">
        <f t="shared" si="111"/>
        <v>769.76099999999997</v>
      </c>
      <c r="W94" s="119">
        <f t="shared" si="112"/>
        <v>2501.72325</v>
      </c>
      <c r="X94" s="153">
        <f t="shared" ref="X94:X102" si="119">T94+U94+V94+W94</f>
        <v>9129.3654600000009</v>
      </c>
      <c r="Y94" s="114">
        <f t="shared" ref="Y94:Y102" si="120">D94/E94</f>
        <v>6086.2436400000006</v>
      </c>
      <c r="Z94" s="117"/>
      <c r="AA94" s="117"/>
      <c r="AB94" s="117">
        <f t="shared" ref="AB94:AB102" si="121">D94/J94</f>
        <v>9129.3654600000009</v>
      </c>
      <c r="AC94" s="115">
        <f t="shared" ref="AC94:AC102" si="122">C94/E94</f>
        <v>4057.4957600000002</v>
      </c>
      <c r="AD94" s="115">
        <f t="shared" ref="AD94:AD102" si="123">AC94/$BM$10</f>
        <v>17.339725470085472</v>
      </c>
      <c r="AE94" s="118">
        <f t="shared" ref="AE94:AE102" si="124">AD94*1.5</f>
        <v>26.00958820512821</v>
      </c>
      <c r="AF94" s="118">
        <f t="shared" ref="AF94:AF102" si="125">C94/J94/$BM$10</f>
        <v>26.009588205128207</v>
      </c>
      <c r="AG94" s="115">
        <f t="shared" ref="AG94:AG102" si="126">AD94/4</f>
        <v>4.3349313675213681</v>
      </c>
      <c r="AH94" s="115">
        <f t="shared" ref="AH94:AH102" si="127">AD94/2</f>
        <v>8.6698627350427362</v>
      </c>
      <c r="AI94" s="111">
        <f t="shared" ref="AI94:AI102" si="128">AD94*B94</f>
        <v>26.00958820512821</v>
      </c>
      <c r="AJ94" s="119">
        <v>28</v>
      </c>
      <c r="AK94" s="115">
        <f t="shared" ref="AK94:AK102" si="129">100-AJ94-AL94-AM94</f>
        <v>37</v>
      </c>
      <c r="AL94" s="115">
        <v>10</v>
      </c>
      <c r="AM94" s="116">
        <v>25</v>
      </c>
      <c r="AN94" s="114">
        <f t="shared" ref="AN94:AN102" si="130">AO94+AP94+AQ94+AR94</f>
        <v>17.339725470085472</v>
      </c>
      <c r="AO94" s="115">
        <f t="shared" ref="AO94:AO102" si="131">AD94*AJ94%</f>
        <v>4.8551231316239329</v>
      </c>
      <c r="AP94" s="115">
        <f t="shared" ref="AP94:AP102" si="132">AD94*AK94%</f>
        <v>6.4156984239316248</v>
      </c>
      <c r="AQ94" s="115">
        <f t="shared" ref="AQ94:AQ102" si="133">AD94*AL94%</f>
        <v>1.7339725470085474</v>
      </c>
      <c r="AR94" s="116">
        <f t="shared" ref="AR94:AR102" si="134">AD94*AM94%</f>
        <v>4.3349313675213681</v>
      </c>
      <c r="AS94" s="53">
        <f t="shared" ref="AS94:AS102" si="135">AT94+AU94+AV94+AW94</f>
        <v>0</v>
      </c>
      <c r="AT94" s="19">
        <f t="shared" si="113"/>
        <v>0</v>
      </c>
      <c r="AU94" s="19">
        <f t="shared" si="113"/>
        <v>0</v>
      </c>
      <c r="AV94" s="19">
        <f t="shared" si="113"/>
        <v>0</v>
      </c>
      <c r="AW94" s="28">
        <f t="shared" si="113"/>
        <v>0</v>
      </c>
      <c r="AX94" s="53">
        <f t="shared" ref="AX94:AX102" si="136">AY94+AZ94+BA94+BB94</f>
        <v>3.6307182336182326</v>
      </c>
      <c r="AY94" s="19">
        <f t="shared" ref="AY94:AY102" si="137">AG93*AJ94%</f>
        <v>1.0166011054131052</v>
      </c>
      <c r="AZ94" s="19">
        <f t="shared" ref="AZ94:AZ102" si="138">AG93*AK94%</f>
        <v>1.3433657464387461</v>
      </c>
      <c r="BA94" s="19">
        <f t="shared" ref="BA94:BA102" si="139">AG93*AL94%</f>
        <v>0.36307182336182331</v>
      </c>
      <c r="BB94" s="19">
        <f t="shared" ref="BB94:BB102" si="140">AG93*AM94%</f>
        <v>0.90767955840455816</v>
      </c>
      <c r="BC94" s="53">
        <f t="shared" ref="BC94:BC102" si="141">BD94+BE94+BF94+BG94</f>
        <v>7.2614364672364653</v>
      </c>
      <c r="BD94" s="19">
        <f t="shared" ref="BD94:BD102" si="142">AH93*AJ94%</f>
        <v>2.0332022108262104</v>
      </c>
      <c r="BE94" s="19">
        <f t="shared" ref="BE94:BE102" si="143">AH93*AK94%</f>
        <v>2.6867314928774921</v>
      </c>
      <c r="BF94" s="19">
        <f t="shared" ref="BF94:BF102" si="144">AH93*AL94%</f>
        <v>0.72614364672364662</v>
      </c>
      <c r="BG94" s="19">
        <f t="shared" ref="BG94:BG102" si="145">AH93*AM94%</f>
        <v>1.8153591168091163</v>
      </c>
      <c r="BH94" s="21"/>
    </row>
    <row r="95" spans="1:60" hidden="1" x14ac:dyDescent="0.25">
      <c r="A95" s="3" t="s">
        <v>2</v>
      </c>
      <c r="B95" s="57">
        <v>1.25</v>
      </c>
      <c r="C95" s="60">
        <f t="shared" si="114"/>
        <v>85529</v>
      </c>
      <c r="D95" s="60">
        <f t="shared" si="100"/>
        <v>106911.25</v>
      </c>
      <c r="E95" s="114">
        <f t="shared" si="115"/>
        <v>21.795989537925021</v>
      </c>
      <c r="F95" s="115">
        <v>25</v>
      </c>
      <c r="G95" s="117">
        <f t="shared" si="101"/>
        <v>19.23076923076923</v>
      </c>
      <c r="H95" s="115">
        <f t="shared" si="116"/>
        <v>25</v>
      </c>
      <c r="I95" s="116">
        <f t="shared" si="116"/>
        <v>19.23076923076923</v>
      </c>
      <c r="J95" s="114">
        <f t="shared" si="102"/>
        <v>14.530659691950015</v>
      </c>
      <c r="K95" s="115">
        <f t="shared" si="103"/>
        <v>16.666666666666668</v>
      </c>
      <c r="L95" s="115">
        <f t="shared" si="117"/>
        <v>12.820512820512821</v>
      </c>
      <c r="M95" s="115">
        <f t="shared" si="104"/>
        <v>16.666666666666668</v>
      </c>
      <c r="N95" s="118">
        <f t="shared" si="104"/>
        <v>12.820512820512819</v>
      </c>
      <c r="O95" s="114">
        <f t="shared" si="105"/>
        <v>1753.3445000000002</v>
      </c>
      <c r="P95" s="115">
        <f t="shared" si="106"/>
        <v>1334.2524000000001</v>
      </c>
      <c r="Q95" s="115">
        <f t="shared" si="107"/>
        <v>427.64499999999998</v>
      </c>
      <c r="R95" s="115">
        <f t="shared" si="108"/>
        <v>1389.8462500000001</v>
      </c>
      <c r="S95" s="116">
        <f t="shared" si="118"/>
        <v>4905.0881500000005</v>
      </c>
      <c r="T95" s="119">
        <f t="shared" si="109"/>
        <v>2630.0167499999998</v>
      </c>
      <c r="U95" s="119">
        <f t="shared" si="110"/>
        <v>2001.3786</v>
      </c>
      <c r="V95" s="119">
        <f t="shared" si="111"/>
        <v>641.46749999999997</v>
      </c>
      <c r="W95" s="119">
        <f t="shared" si="112"/>
        <v>2084.7693750000003</v>
      </c>
      <c r="X95" s="153">
        <f t="shared" si="119"/>
        <v>7357.6322249999994</v>
      </c>
      <c r="Y95" s="114">
        <f t="shared" si="120"/>
        <v>4905.0881500000005</v>
      </c>
      <c r="Z95" s="117"/>
      <c r="AA95" s="117"/>
      <c r="AB95" s="117">
        <f t="shared" si="121"/>
        <v>7357.6322249999994</v>
      </c>
      <c r="AC95" s="115">
        <f t="shared" si="122"/>
        <v>3924.0705200000002</v>
      </c>
      <c r="AD95" s="115">
        <f t="shared" si="123"/>
        <v>16.769532136752137</v>
      </c>
      <c r="AE95" s="118">
        <f t="shared" si="124"/>
        <v>25.154298205128207</v>
      </c>
      <c r="AF95" s="118">
        <f t="shared" si="125"/>
        <v>25.154298205128203</v>
      </c>
      <c r="AG95" s="115">
        <f t="shared" si="126"/>
        <v>4.1923830341880342</v>
      </c>
      <c r="AH95" s="115">
        <f t="shared" si="127"/>
        <v>8.3847660683760683</v>
      </c>
      <c r="AI95" s="111">
        <f t="shared" si="128"/>
        <v>20.96191517094017</v>
      </c>
      <c r="AJ95" s="119">
        <v>41</v>
      </c>
      <c r="AK95" s="115">
        <f t="shared" si="129"/>
        <v>24</v>
      </c>
      <c r="AL95" s="115">
        <v>10</v>
      </c>
      <c r="AM95" s="116">
        <v>25</v>
      </c>
      <c r="AN95" s="114">
        <f t="shared" si="130"/>
        <v>16.769532136752137</v>
      </c>
      <c r="AO95" s="115">
        <f t="shared" si="131"/>
        <v>6.8755081760683758</v>
      </c>
      <c r="AP95" s="115">
        <f t="shared" si="132"/>
        <v>4.024687712820513</v>
      </c>
      <c r="AQ95" s="115">
        <f t="shared" si="133"/>
        <v>1.6769532136752137</v>
      </c>
      <c r="AR95" s="116">
        <f t="shared" si="134"/>
        <v>4.1923830341880342</v>
      </c>
      <c r="AS95" s="53">
        <f t="shared" si="135"/>
        <v>0</v>
      </c>
      <c r="AT95" s="19">
        <f t="shared" si="113"/>
        <v>0</v>
      </c>
      <c r="AU95" s="19">
        <f t="shared" si="113"/>
        <v>0</v>
      </c>
      <c r="AV95" s="19">
        <f t="shared" si="113"/>
        <v>0</v>
      </c>
      <c r="AW95" s="28">
        <f t="shared" si="113"/>
        <v>0</v>
      </c>
      <c r="AX95" s="53">
        <f t="shared" si="136"/>
        <v>4.3349313675213681</v>
      </c>
      <c r="AY95" s="19">
        <f t="shared" si="137"/>
        <v>1.7773218606837609</v>
      </c>
      <c r="AZ95" s="19">
        <f t="shared" si="138"/>
        <v>1.0403835282051284</v>
      </c>
      <c r="BA95" s="19">
        <f t="shared" si="139"/>
        <v>0.43349313675213685</v>
      </c>
      <c r="BB95" s="19">
        <f t="shared" si="140"/>
        <v>1.083732841880342</v>
      </c>
      <c r="BC95" s="53">
        <f t="shared" si="141"/>
        <v>8.6698627350427362</v>
      </c>
      <c r="BD95" s="19">
        <f t="shared" si="142"/>
        <v>3.5546437213675217</v>
      </c>
      <c r="BE95" s="19">
        <f t="shared" si="143"/>
        <v>2.0807670564102567</v>
      </c>
      <c r="BF95" s="19">
        <f t="shared" si="144"/>
        <v>0.86698627350427371</v>
      </c>
      <c r="BG95" s="19">
        <f t="shared" si="145"/>
        <v>2.167465683760684</v>
      </c>
      <c r="BH95" s="21"/>
    </row>
    <row r="96" spans="1:60" hidden="1" x14ac:dyDescent="0.25">
      <c r="A96" s="3" t="s">
        <v>3</v>
      </c>
      <c r="B96" s="57">
        <v>1.5</v>
      </c>
      <c r="C96" s="60">
        <f t="shared" si="114"/>
        <v>85529</v>
      </c>
      <c r="D96" s="60">
        <f t="shared" si="100"/>
        <v>128293.5</v>
      </c>
      <c r="E96" s="114">
        <f t="shared" si="115"/>
        <v>24.549918166939445</v>
      </c>
      <c r="F96" s="115">
        <v>30</v>
      </c>
      <c r="G96" s="117">
        <f t="shared" si="101"/>
        <v>23.076923076923077</v>
      </c>
      <c r="H96" s="115">
        <f t="shared" si="116"/>
        <v>30</v>
      </c>
      <c r="I96" s="116">
        <f t="shared" si="116"/>
        <v>23.076923076923077</v>
      </c>
      <c r="J96" s="114">
        <f t="shared" si="102"/>
        <v>16.366612111292962</v>
      </c>
      <c r="K96" s="115">
        <f t="shared" si="103"/>
        <v>20</v>
      </c>
      <c r="L96" s="115">
        <f t="shared" si="117"/>
        <v>15.384615384615383</v>
      </c>
      <c r="M96" s="115">
        <f t="shared" si="104"/>
        <v>20</v>
      </c>
      <c r="N96" s="118">
        <f t="shared" si="104"/>
        <v>15.384615384615385</v>
      </c>
      <c r="O96" s="114">
        <f t="shared" si="105"/>
        <v>684.23199999999997</v>
      </c>
      <c r="P96" s="115">
        <f t="shared" si="106"/>
        <v>2724.0986499999999</v>
      </c>
      <c r="Q96" s="115">
        <f t="shared" si="107"/>
        <v>427.64500000000004</v>
      </c>
      <c r="R96" s="115">
        <f t="shared" si="108"/>
        <v>1389.8462500000001</v>
      </c>
      <c r="S96" s="116">
        <f t="shared" si="118"/>
        <v>5225.8218999999999</v>
      </c>
      <c r="T96" s="119">
        <f t="shared" si="109"/>
        <v>1026.348</v>
      </c>
      <c r="U96" s="119">
        <f t="shared" si="110"/>
        <v>4086.1479750000003</v>
      </c>
      <c r="V96" s="119">
        <f t="shared" si="111"/>
        <v>641.46749999999997</v>
      </c>
      <c r="W96" s="119">
        <f t="shared" si="112"/>
        <v>2084.7693749999999</v>
      </c>
      <c r="X96" s="153">
        <f t="shared" si="119"/>
        <v>7838.7328499999994</v>
      </c>
      <c r="Y96" s="114">
        <f t="shared" si="120"/>
        <v>5225.8218999999999</v>
      </c>
      <c r="Z96" s="117"/>
      <c r="AA96" s="117"/>
      <c r="AB96" s="117">
        <f t="shared" si="121"/>
        <v>7838.7328500000003</v>
      </c>
      <c r="AC96" s="115">
        <f t="shared" si="122"/>
        <v>3483.8812666666663</v>
      </c>
      <c r="AD96" s="115">
        <f t="shared" si="123"/>
        <v>14.888381481481479</v>
      </c>
      <c r="AE96" s="118">
        <f t="shared" si="124"/>
        <v>22.332572222222218</v>
      </c>
      <c r="AF96" s="118">
        <f t="shared" si="125"/>
        <v>22.332572222222222</v>
      </c>
      <c r="AG96" s="115">
        <f t="shared" si="126"/>
        <v>3.7220953703703699</v>
      </c>
      <c r="AH96" s="115">
        <f t="shared" si="127"/>
        <v>7.4441907407407397</v>
      </c>
      <c r="AI96" s="111">
        <f t="shared" si="128"/>
        <v>22.332572222222218</v>
      </c>
      <c r="AJ96" s="119">
        <v>16</v>
      </c>
      <c r="AK96" s="115">
        <f t="shared" si="129"/>
        <v>49</v>
      </c>
      <c r="AL96" s="115">
        <v>10</v>
      </c>
      <c r="AM96" s="116">
        <v>25</v>
      </c>
      <c r="AN96" s="114">
        <f t="shared" si="130"/>
        <v>14.888381481481479</v>
      </c>
      <c r="AO96" s="115">
        <f t="shared" si="131"/>
        <v>2.3821410370370368</v>
      </c>
      <c r="AP96" s="115">
        <f t="shared" si="132"/>
        <v>7.2953069259259244</v>
      </c>
      <c r="AQ96" s="115">
        <f t="shared" si="133"/>
        <v>1.4888381481481481</v>
      </c>
      <c r="AR96" s="116">
        <f t="shared" si="134"/>
        <v>3.7220953703703699</v>
      </c>
      <c r="AS96" s="53">
        <f t="shared" si="135"/>
        <v>0</v>
      </c>
      <c r="AT96" s="19">
        <f t="shared" si="113"/>
        <v>0</v>
      </c>
      <c r="AU96" s="19">
        <f t="shared" si="113"/>
        <v>0</v>
      </c>
      <c r="AV96" s="19">
        <f t="shared" si="113"/>
        <v>0</v>
      </c>
      <c r="AW96" s="28">
        <f t="shared" si="113"/>
        <v>0</v>
      </c>
      <c r="AX96" s="53">
        <f t="shared" si="136"/>
        <v>4.1923830341880342</v>
      </c>
      <c r="AY96" s="19">
        <f t="shared" si="137"/>
        <v>0.67078128547008553</v>
      </c>
      <c r="AZ96" s="19">
        <f t="shared" si="138"/>
        <v>2.0542676867521368</v>
      </c>
      <c r="BA96" s="19">
        <f t="shared" si="139"/>
        <v>0.41923830341880342</v>
      </c>
      <c r="BB96" s="19">
        <f t="shared" si="140"/>
        <v>1.0480957585470085</v>
      </c>
      <c r="BC96" s="53">
        <f t="shared" si="141"/>
        <v>8.3847660683760683</v>
      </c>
      <c r="BD96" s="19">
        <f t="shared" si="142"/>
        <v>1.3415625709401711</v>
      </c>
      <c r="BE96" s="19">
        <f>AH95*AK96%</f>
        <v>4.1085353735042736</v>
      </c>
      <c r="BF96" s="19">
        <f t="shared" si="144"/>
        <v>0.83847660683760683</v>
      </c>
      <c r="BG96" s="19">
        <f t="shared" si="145"/>
        <v>2.0961915170940171</v>
      </c>
      <c r="BH96" s="21"/>
    </row>
    <row r="97" spans="1:60" hidden="1" x14ac:dyDescent="0.25">
      <c r="A97" s="3" t="s">
        <v>4</v>
      </c>
      <c r="B97" s="57">
        <v>1.5</v>
      </c>
      <c r="C97" s="60">
        <f t="shared" si="114"/>
        <v>85529</v>
      </c>
      <c r="D97" s="60">
        <f t="shared" si="100"/>
        <v>128293.5</v>
      </c>
      <c r="E97" s="114">
        <f t="shared" si="115"/>
        <v>24.855012427506214</v>
      </c>
      <c r="F97" s="115">
        <v>30</v>
      </c>
      <c r="G97" s="117">
        <f t="shared" si="101"/>
        <v>23.076923076923077</v>
      </c>
      <c r="H97" s="115">
        <f t="shared" si="116"/>
        <v>30</v>
      </c>
      <c r="I97" s="116">
        <f t="shared" si="116"/>
        <v>23.076923076923077</v>
      </c>
      <c r="J97" s="114">
        <f t="shared" si="102"/>
        <v>16.570008285004143</v>
      </c>
      <c r="K97" s="115">
        <f t="shared" si="103"/>
        <v>20</v>
      </c>
      <c r="L97" s="115">
        <f t="shared" si="117"/>
        <v>15.384615384615383</v>
      </c>
      <c r="M97" s="115">
        <f t="shared" si="104"/>
        <v>20</v>
      </c>
      <c r="N97" s="118">
        <f t="shared" si="104"/>
        <v>15.384615384615385</v>
      </c>
      <c r="O97" s="114">
        <f t="shared" si="105"/>
        <v>898.05449999999996</v>
      </c>
      <c r="P97" s="115">
        <f t="shared" si="106"/>
        <v>2446.1293999999998</v>
      </c>
      <c r="Q97" s="115">
        <f t="shared" si="107"/>
        <v>427.64500000000004</v>
      </c>
      <c r="R97" s="115">
        <f t="shared" si="108"/>
        <v>1389.8462500000001</v>
      </c>
      <c r="S97" s="116">
        <f t="shared" si="118"/>
        <v>5161.67515</v>
      </c>
      <c r="T97" s="119">
        <f t="shared" si="109"/>
        <v>1347.0817499999998</v>
      </c>
      <c r="U97" s="119">
        <f t="shared" si="110"/>
        <v>3669.1941000000002</v>
      </c>
      <c r="V97" s="119">
        <f t="shared" si="111"/>
        <v>641.46749999999997</v>
      </c>
      <c r="W97" s="119">
        <f t="shared" si="112"/>
        <v>2084.7693749999999</v>
      </c>
      <c r="X97" s="153">
        <f t="shared" si="119"/>
        <v>7742.5127249999996</v>
      </c>
      <c r="Y97" s="114">
        <f t="shared" si="120"/>
        <v>5161.67515</v>
      </c>
      <c r="Z97" s="117"/>
      <c r="AA97" s="117"/>
      <c r="AB97" s="117">
        <f t="shared" si="121"/>
        <v>7742.5127249999996</v>
      </c>
      <c r="AC97" s="115">
        <f t="shared" si="122"/>
        <v>3441.1167666666665</v>
      </c>
      <c r="AD97" s="115">
        <f t="shared" si="123"/>
        <v>14.705627207977207</v>
      </c>
      <c r="AE97" s="118">
        <f t="shared" si="124"/>
        <v>22.058440811965809</v>
      </c>
      <c r="AF97" s="118">
        <f t="shared" si="125"/>
        <v>22.058440811965813</v>
      </c>
      <c r="AG97" s="115">
        <f t="shared" si="126"/>
        <v>3.6764068019943017</v>
      </c>
      <c r="AH97" s="115">
        <f t="shared" si="127"/>
        <v>7.3528136039886034</v>
      </c>
      <c r="AI97" s="111">
        <f t="shared" si="128"/>
        <v>22.058440811965809</v>
      </c>
      <c r="AJ97" s="119">
        <v>21</v>
      </c>
      <c r="AK97" s="115">
        <f t="shared" si="129"/>
        <v>44</v>
      </c>
      <c r="AL97" s="115">
        <v>10</v>
      </c>
      <c r="AM97" s="116">
        <v>25</v>
      </c>
      <c r="AN97" s="114">
        <f t="shared" si="130"/>
        <v>14.705627207977207</v>
      </c>
      <c r="AO97" s="115">
        <f t="shared" si="131"/>
        <v>3.0881817136752132</v>
      </c>
      <c r="AP97" s="115">
        <f t="shared" si="132"/>
        <v>6.4704759715099707</v>
      </c>
      <c r="AQ97" s="115">
        <f t="shared" si="133"/>
        <v>1.4705627207977208</v>
      </c>
      <c r="AR97" s="116">
        <f t="shared" si="134"/>
        <v>3.6764068019943017</v>
      </c>
      <c r="AS97" s="53">
        <f t="shared" si="135"/>
        <v>0</v>
      </c>
      <c r="AT97" s="19">
        <f t="shared" si="113"/>
        <v>0</v>
      </c>
      <c r="AU97" s="19">
        <f t="shared" si="113"/>
        <v>0</v>
      </c>
      <c r="AV97" s="19">
        <f t="shared" si="113"/>
        <v>0</v>
      </c>
      <c r="AW97" s="28">
        <f t="shared" si="113"/>
        <v>0</v>
      </c>
      <c r="AX97" s="53">
        <f t="shared" si="136"/>
        <v>3.7220953703703699</v>
      </c>
      <c r="AY97" s="19">
        <f t="shared" si="137"/>
        <v>0.78164002777777764</v>
      </c>
      <c r="AZ97" s="19">
        <f t="shared" si="138"/>
        <v>1.6377219629629627</v>
      </c>
      <c r="BA97" s="19">
        <f t="shared" si="139"/>
        <v>0.37220953703703702</v>
      </c>
      <c r="BB97" s="19">
        <f t="shared" si="140"/>
        <v>0.93052384259259247</v>
      </c>
      <c r="BC97" s="53">
        <f t="shared" si="141"/>
        <v>7.4441907407407397</v>
      </c>
      <c r="BD97" s="19">
        <f t="shared" si="142"/>
        <v>1.5632800555555553</v>
      </c>
      <c r="BE97" s="19">
        <f t="shared" si="143"/>
        <v>3.2754439259259254</v>
      </c>
      <c r="BF97" s="19">
        <f t="shared" si="144"/>
        <v>0.74441907407407404</v>
      </c>
      <c r="BG97" s="19">
        <f t="shared" si="145"/>
        <v>1.8610476851851849</v>
      </c>
      <c r="BH97" s="21"/>
    </row>
    <row r="98" spans="1:60" hidden="1" x14ac:dyDescent="0.25">
      <c r="A98" s="3" t="s">
        <v>5</v>
      </c>
      <c r="B98" s="57">
        <v>4.25</v>
      </c>
      <c r="C98" s="60">
        <f t="shared" si="114"/>
        <v>85529</v>
      </c>
      <c r="D98" s="60">
        <f t="shared" si="100"/>
        <v>363498.25</v>
      </c>
      <c r="E98" s="114">
        <f t="shared" si="115"/>
        <v>21.459227467811154</v>
      </c>
      <c r="F98" s="115">
        <v>25</v>
      </c>
      <c r="G98" s="117">
        <f t="shared" si="101"/>
        <v>19.23076923076923</v>
      </c>
      <c r="H98" s="115">
        <f t="shared" si="116"/>
        <v>25</v>
      </c>
      <c r="I98" s="116">
        <f t="shared" si="116"/>
        <v>19.23076923076923</v>
      </c>
      <c r="J98" s="114">
        <f t="shared" si="102"/>
        <v>14.306151645207439</v>
      </c>
      <c r="K98" s="115">
        <f t="shared" si="103"/>
        <v>16.666666666666668</v>
      </c>
      <c r="L98" s="115">
        <f t="shared" si="117"/>
        <v>12.820512820512821</v>
      </c>
      <c r="M98" s="115">
        <f t="shared" si="104"/>
        <v>16.666666666666668</v>
      </c>
      <c r="N98" s="118">
        <f t="shared" si="104"/>
        <v>12.820512820512819</v>
      </c>
      <c r="O98" s="114">
        <f t="shared" si="105"/>
        <v>5088.9754999999996</v>
      </c>
      <c r="P98" s="115">
        <f t="shared" si="106"/>
        <v>5670.5727000000006</v>
      </c>
      <c r="Q98" s="115">
        <f t="shared" si="107"/>
        <v>1453.9929999999999</v>
      </c>
      <c r="R98" s="115">
        <f t="shared" si="108"/>
        <v>4725.4772499999999</v>
      </c>
      <c r="S98" s="116">
        <f t="shared" si="118"/>
        <v>16939.018450000003</v>
      </c>
      <c r="T98" s="119">
        <f t="shared" si="109"/>
        <v>7633.4632499999989</v>
      </c>
      <c r="U98" s="119">
        <f t="shared" si="110"/>
        <v>8505.8590500000009</v>
      </c>
      <c r="V98" s="119">
        <f t="shared" si="111"/>
        <v>2180.9894999999997</v>
      </c>
      <c r="W98" s="119">
        <f t="shared" si="112"/>
        <v>7088.2158750000008</v>
      </c>
      <c r="X98" s="153">
        <f t="shared" si="119"/>
        <v>25408.527675000001</v>
      </c>
      <c r="Y98" s="114">
        <f t="shared" si="120"/>
        <v>16939.018450000003</v>
      </c>
      <c r="Z98" s="117"/>
      <c r="AA98" s="117"/>
      <c r="AB98" s="117">
        <f t="shared" si="121"/>
        <v>25408.527675000001</v>
      </c>
      <c r="AC98" s="115">
        <f t="shared" si="122"/>
        <v>3985.6514000000011</v>
      </c>
      <c r="AD98" s="115">
        <f t="shared" si="123"/>
        <v>17.032698290598294</v>
      </c>
      <c r="AE98" s="118">
        <f t="shared" si="124"/>
        <v>25.549047435897442</v>
      </c>
      <c r="AF98" s="118">
        <f t="shared" si="125"/>
        <v>25.549047435897435</v>
      </c>
      <c r="AG98" s="115">
        <f t="shared" si="126"/>
        <v>4.2581745726495734</v>
      </c>
      <c r="AH98" s="115">
        <f t="shared" si="127"/>
        <v>8.5163491452991469</v>
      </c>
      <c r="AI98" s="111">
        <f t="shared" si="128"/>
        <v>72.388967735042755</v>
      </c>
      <c r="AJ98" s="119">
        <v>35</v>
      </c>
      <c r="AK98" s="115">
        <f t="shared" si="129"/>
        <v>30</v>
      </c>
      <c r="AL98" s="115">
        <v>10</v>
      </c>
      <c r="AM98" s="116">
        <v>25</v>
      </c>
      <c r="AN98" s="114">
        <f t="shared" si="130"/>
        <v>17.032698290598294</v>
      </c>
      <c r="AO98" s="115">
        <f t="shared" si="131"/>
        <v>5.9614444017094028</v>
      </c>
      <c r="AP98" s="115">
        <f t="shared" si="132"/>
        <v>5.1098094871794881</v>
      </c>
      <c r="AQ98" s="115">
        <f t="shared" si="133"/>
        <v>1.7032698290598294</v>
      </c>
      <c r="AR98" s="116">
        <f t="shared" si="134"/>
        <v>4.2581745726495734</v>
      </c>
      <c r="AS98" s="53">
        <f t="shared" si="135"/>
        <v>0</v>
      </c>
      <c r="AT98" s="19">
        <f t="shared" si="113"/>
        <v>0</v>
      </c>
      <c r="AU98" s="19">
        <f t="shared" si="113"/>
        <v>0</v>
      </c>
      <c r="AV98" s="19">
        <f t="shared" si="113"/>
        <v>0</v>
      </c>
      <c r="AW98" s="28">
        <f t="shared" si="113"/>
        <v>0</v>
      </c>
      <c r="AX98" s="53">
        <f t="shared" si="136"/>
        <v>3.6764068019943021</v>
      </c>
      <c r="AY98" s="19">
        <f t="shared" si="137"/>
        <v>1.2867423806980056</v>
      </c>
      <c r="AZ98" s="19">
        <f t="shared" si="138"/>
        <v>1.1029220405982905</v>
      </c>
      <c r="BA98" s="19">
        <f t="shared" si="139"/>
        <v>0.36764068019943019</v>
      </c>
      <c r="BB98" s="19">
        <f t="shared" si="140"/>
        <v>0.91910170049857542</v>
      </c>
      <c r="BC98" s="53">
        <f t="shared" si="141"/>
        <v>7.3528136039886043</v>
      </c>
      <c r="BD98" s="19">
        <f t="shared" si="142"/>
        <v>2.5734847613960112</v>
      </c>
      <c r="BE98" s="19">
        <f t="shared" si="143"/>
        <v>2.2058440811965809</v>
      </c>
      <c r="BF98" s="19">
        <f t="shared" si="144"/>
        <v>0.73528136039886038</v>
      </c>
      <c r="BG98" s="19">
        <f t="shared" si="145"/>
        <v>1.8382034009971508</v>
      </c>
      <c r="BH98" s="21"/>
    </row>
    <row r="99" spans="1:60" hidden="1" x14ac:dyDescent="0.25">
      <c r="A99" s="3" t="s">
        <v>6</v>
      </c>
      <c r="B99" s="57">
        <v>1</v>
      </c>
      <c r="C99" s="60">
        <f t="shared" si="114"/>
        <v>85529</v>
      </c>
      <c r="D99" s="60">
        <f t="shared" si="100"/>
        <v>85529</v>
      </c>
      <c r="E99" s="114">
        <f t="shared" si="115"/>
        <v>22.651006711409394</v>
      </c>
      <c r="F99" s="115">
        <v>27</v>
      </c>
      <c r="G99" s="117">
        <f t="shared" si="101"/>
        <v>20.76923076923077</v>
      </c>
      <c r="H99" s="115">
        <f t="shared" si="116"/>
        <v>27</v>
      </c>
      <c r="I99" s="116">
        <f t="shared" si="116"/>
        <v>20.76923076923077</v>
      </c>
      <c r="J99" s="114">
        <f t="shared" si="102"/>
        <v>15.100671140939598</v>
      </c>
      <c r="K99" s="115">
        <f t="shared" si="103"/>
        <v>18</v>
      </c>
      <c r="L99" s="115">
        <f t="shared" si="117"/>
        <v>13.846153846153845</v>
      </c>
      <c r="M99" s="115">
        <f t="shared" si="104"/>
        <v>18</v>
      </c>
      <c r="N99" s="118">
        <f t="shared" si="104"/>
        <v>13.846153846153847</v>
      </c>
      <c r="O99" s="114">
        <f t="shared" si="105"/>
        <v>823.61259259259259</v>
      </c>
      <c r="P99" s="115">
        <f t="shared" si="106"/>
        <v>1606.0445555555555</v>
      </c>
      <c r="Q99" s="115">
        <f t="shared" si="107"/>
        <v>316.77407407407406</v>
      </c>
      <c r="R99" s="115">
        <f t="shared" si="108"/>
        <v>1029.5157407407407</v>
      </c>
      <c r="S99" s="116">
        <f t="shared" si="118"/>
        <v>3775.946962962963</v>
      </c>
      <c r="T99" s="119">
        <f t="shared" si="109"/>
        <v>1235.4188888888889</v>
      </c>
      <c r="U99" s="119">
        <f t="shared" si="110"/>
        <v>2409.0668333333333</v>
      </c>
      <c r="V99" s="119">
        <f t="shared" si="111"/>
        <v>475.1611111111111</v>
      </c>
      <c r="W99" s="119">
        <f t="shared" si="112"/>
        <v>1544.273611111111</v>
      </c>
      <c r="X99" s="153">
        <f t="shared" si="119"/>
        <v>5663.920444444444</v>
      </c>
      <c r="Y99" s="114">
        <f t="shared" si="120"/>
        <v>3775.9469629629634</v>
      </c>
      <c r="Z99" s="117"/>
      <c r="AA99" s="117"/>
      <c r="AB99" s="117">
        <f t="shared" si="121"/>
        <v>5663.920444444444</v>
      </c>
      <c r="AC99" s="115">
        <f t="shared" si="122"/>
        <v>3775.9469629629634</v>
      </c>
      <c r="AD99" s="115">
        <f t="shared" si="123"/>
        <v>16.136525482747707</v>
      </c>
      <c r="AE99" s="118">
        <f t="shared" si="124"/>
        <v>24.204788224121561</v>
      </c>
      <c r="AF99" s="118">
        <f t="shared" si="125"/>
        <v>24.204788224121554</v>
      </c>
      <c r="AG99" s="115">
        <f t="shared" si="126"/>
        <v>4.0341313706869268</v>
      </c>
      <c r="AH99" s="115">
        <f t="shared" si="127"/>
        <v>8.0682627413738537</v>
      </c>
      <c r="AI99" s="111">
        <f t="shared" si="128"/>
        <v>16.136525482747707</v>
      </c>
      <c r="AJ99" s="119">
        <v>26</v>
      </c>
      <c r="AK99" s="115">
        <f t="shared" si="129"/>
        <v>39</v>
      </c>
      <c r="AL99" s="115">
        <v>10</v>
      </c>
      <c r="AM99" s="116">
        <v>25</v>
      </c>
      <c r="AN99" s="114">
        <f t="shared" si="130"/>
        <v>16.136525482747707</v>
      </c>
      <c r="AO99" s="115">
        <f t="shared" si="131"/>
        <v>4.1954966255144042</v>
      </c>
      <c r="AP99" s="115">
        <f t="shared" si="132"/>
        <v>6.2932449382716058</v>
      </c>
      <c r="AQ99" s="115">
        <f t="shared" si="133"/>
        <v>1.6136525482747708</v>
      </c>
      <c r="AR99" s="116">
        <f t="shared" si="134"/>
        <v>4.0341313706869268</v>
      </c>
      <c r="AS99" s="53">
        <f t="shared" si="135"/>
        <v>0</v>
      </c>
      <c r="AT99" s="19">
        <f t="shared" si="113"/>
        <v>0</v>
      </c>
      <c r="AU99" s="19">
        <f t="shared" si="113"/>
        <v>0</v>
      </c>
      <c r="AV99" s="19">
        <f t="shared" si="113"/>
        <v>0</v>
      </c>
      <c r="AW99" s="28">
        <f t="shared" si="113"/>
        <v>0</v>
      </c>
      <c r="AX99" s="53">
        <f t="shared" si="136"/>
        <v>4.2581745726495734</v>
      </c>
      <c r="AY99" s="19">
        <f t="shared" si="137"/>
        <v>1.1071253888888892</v>
      </c>
      <c r="AZ99" s="19">
        <f t="shared" si="138"/>
        <v>1.6606880833333337</v>
      </c>
      <c r="BA99" s="19">
        <f t="shared" si="139"/>
        <v>0.42581745726495734</v>
      </c>
      <c r="BB99" s="19">
        <f t="shared" si="140"/>
        <v>1.0645436431623934</v>
      </c>
      <c r="BC99" s="53">
        <f t="shared" si="141"/>
        <v>8.5163491452991469</v>
      </c>
      <c r="BD99" s="19">
        <f t="shared" si="142"/>
        <v>2.2142507777777785</v>
      </c>
      <c r="BE99" s="19">
        <f t="shared" si="143"/>
        <v>3.3213761666666675</v>
      </c>
      <c r="BF99" s="19">
        <f t="shared" si="144"/>
        <v>0.85163491452991469</v>
      </c>
      <c r="BG99" s="19">
        <f t="shared" si="145"/>
        <v>2.1290872863247867</v>
      </c>
      <c r="BH99" s="21"/>
    </row>
    <row r="100" spans="1:60" hidden="1" x14ac:dyDescent="0.25">
      <c r="A100" s="3" t="s">
        <v>7</v>
      </c>
      <c r="B100" s="57">
        <v>1</v>
      </c>
      <c r="C100" s="60">
        <f t="shared" si="114"/>
        <v>85529</v>
      </c>
      <c r="D100" s="60">
        <f t="shared" si="100"/>
        <v>85529</v>
      </c>
      <c r="E100" s="114">
        <f t="shared" si="115"/>
        <v>15.615384615384615</v>
      </c>
      <c r="F100" s="115">
        <v>29</v>
      </c>
      <c r="G100" s="117">
        <v>14</v>
      </c>
      <c r="H100" s="115">
        <f t="shared" si="116"/>
        <v>29</v>
      </c>
      <c r="I100" s="116">
        <f t="shared" si="116"/>
        <v>14</v>
      </c>
      <c r="J100" s="114">
        <f t="shared" si="102"/>
        <v>11.111111111111111</v>
      </c>
      <c r="K100" s="115">
        <v>20</v>
      </c>
      <c r="L100" s="115">
        <v>10</v>
      </c>
      <c r="M100" s="115">
        <f t="shared" si="104"/>
        <v>19.333333333333332</v>
      </c>
      <c r="N100" s="118">
        <f t="shared" si="104"/>
        <v>9.3333333333333339</v>
      </c>
      <c r="O100" s="114">
        <f t="shared" si="105"/>
        <v>589.85517241379307</v>
      </c>
      <c r="P100" s="115">
        <f t="shared" si="106"/>
        <v>4887.3714285714286</v>
      </c>
      <c r="Q100" s="115">
        <f t="shared" si="107"/>
        <v>0</v>
      </c>
      <c r="R100" s="115">
        <f t="shared" si="108"/>
        <v>0</v>
      </c>
      <c r="S100" s="116">
        <f t="shared" si="118"/>
        <v>5477.2266009852219</v>
      </c>
      <c r="T100" s="119">
        <f t="shared" si="109"/>
        <v>855.29</v>
      </c>
      <c r="U100" s="119">
        <f t="shared" si="110"/>
        <v>6842.32</v>
      </c>
      <c r="V100" s="119">
        <v>0</v>
      </c>
      <c r="W100" s="119">
        <v>0</v>
      </c>
      <c r="X100" s="153">
        <f t="shared" si="119"/>
        <v>7697.61</v>
      </c>
      <c r="Y100" s="114">
        <f t="shared" si="120"/>
        <v>5477.2266009852219</v>
      </c>
      <c r="Z100" s="117"/>
      <c r="AA100" s="117"/>
      <c r="AB100" s="117">
        <f t="shared" si="121"/>
        <v>7697.6100000000006</v>
      </c>
      <c r="AC100" s="115">
        <f t="shared" si="122"/>
        <v>5477.2266009852219</v>
      </c>
      <c r="AD100" s="115">
        <f t="shared" si="123"/>
        <v>23.406951286261631</v>
      </c>
      <c r="AE100" s="118">
        <f t="shared" si="124"/>
        <v>35.110426929392446</v>
      </c>
      <c r="AF100" s="118">
        <f t="shared" si="125"/>
        <v>32.895769230769233</v>
      </c>
      <c r="AG100" s="115">
        <f t="shared" si="126"/>
        <v>5.8517378215654077</v>
      </c>
      <c r="AH100" s="115">
        <f t="shared" si="127"/>
        <v>11.703475643130815</v>
      </c>
      <c r="AI100" s="111">
        <f t="shared" si="128"/>
        <v>23.406951286261631</v>
      </c>
      <c r="AJ100" s="119">
        <v>20</v>
      </c>
      <c r="AK100" s="115">
        <f t="shared" si="129"/>
        <v>80</v>
      </c>
      <c r="AL100" s="115">
        <v>0</v>
      </c>
      <c r="AM100" s="116">
        <v>0</v>
      </c>
      <c r="AN100" s="114">
        <f t="shared" si="130"/>
        <v>23.406951286261631</v>
      </c>
      <c r="AO100" s="115">
        <f t="shared" si="131"/>
        <v>4.6813902572523265</v>
      </c>
      <c r="AP100" s="115">
        <f t="shared" si="132"/>
        <v>18.725561029009306</v>
      </c>
      <c r="AQ100" s="115">
        <f t="shared" si="133"/>
        <v>0</v>
      </c>
      <c r="AR100" s="116">
        <f t="shared" si="134"/>
        <v>0</v>
      </c>
      <c r="AS100" s="53">
        <f t="shared" si="135"/>
        <v>0</v>
      </c>
      <c r="AT100" s="19">
        <f t="shared" si="113"/>
        <v>0</v>
      </c>
      <c r="AU100" s="19">
        <f t="shared" si="113"/>
        <v>0</v>
      </c>
      <c r="AV100" s="19">
        <f t="shared" si="113"/>
        <v>0</v>
      </c>
      <c r="AW100" s="28">
        <f t="shared" si="113"/>
        <v>0</v>
      </c>
      <c r="AX100" s="53">
        <f t="shared" si="136"/>
        <v>4.0341313706869268</v>
      </c>
      <c r="AY100" s="19">
        <f t="shared" si="137"/>
        <v>0.80682627413738539</v>
      </c>
      <c r="AZ100" s="19">
        <f t="shared" si="138"/>
        <v>3.2273050965495416</v>
      </c>
      <c r="BA100" s="19">
        <f t="shared" si="139"/>
        <v>0</v>
      </c>
      <c r="BB100" s="19">
        <f t="shared" si="140"/>
        <v>0</v>
      </c>
      <c r="BC100" s="53">
        <f t="shared" si="141"/>
        <v>8.0682627413738537</v>
      </c>
      <c r="BD100" s="19">
        <f t="shared" si="142"/>
        <v>1.6136525482747708</v>
      </c>
      <c r="BE100" s="19">
        <f t="shared" si="143"/>
        <v>6.4546101930990831</v>
      </c>
      <c r="BF100" s="19">
        <f t="shared" si="144"/>
        <v>0</v>
      </c>
      <c r="BG100" s="19">
        <f t="shared" si="145"/>
        <v>0</v>
      </c>
      <c r="BH100" s="21"/>
    </row>
    <row r="101" spans="1:60" s="135" customFormat="1" hidden="1" x14ac:dyDescent="0.25">
      <c r="A101" s="133" t="s">
        <v>11</v>
      </c>
      <c r="B101" s="147">
        <v>0.5</v>
      </c>
      <c r="C101" s="148">
        <f t="shared" si="114"/>
        <v>85529</v>
      </c>
      <c r="D101" s="148">
        <f t="shared" si="100"/>
        <v>42764.5</v>
      </c>
      <c r="E101" s="174">
        <f t="shared" si="115"/>
        <v>22.226277372262771</v>
      </c>
      <c r="F101" s="175">
        <v>29</v>
      </c>
      <c r="G101" s="176">
        <v>21</v>
      </c>
      <c r="H101" s="175">
        <f t="shared" si="116"/>
        <v>29</v>
      </c>
      <c r="I101" s="177">
        <f t="shared" si="116"/>
        <v>21</v>
      </c>
      <c r="J101" s="174">
        <f t="shared" si="102"/>
        <v>16.129032258064516</v>
      </c>
      <c r="K101" s="175">
        <v>20</v>
      </c>
      <c r="L101" s="175">
        <f t="shared" si="117"/>
        <v>15.384615384615383</v>
      </c>
      <c r="M101" s="175">
        <f t="shared" si="104"/>
        <v>19.333333333333332</v>
      </c>
      <c r="N101" s="178">
        <f t="shared" si="104"/>
        <v>14</v>
      </c>
      <c r="O101" s="174">
        <f t="shared" si="105"/>
        <v>294.92758620689654</v>
      </c>
      <c r="P101" s="175">
        <f t="shared" si="106"/>
        <v>1629.1238095238095</v>
      </c>
      <c r="Q101" s="175">
        <f t="shared" si="107"/>
        <v>0</v>
      </c>
      <c r="R101" s="175">
        <f t="shared" si="108"/>
        <v>0</v>
      </c>
      <c r="S101" s="177">
        <f t="shared" si="118"/>
        <v>1924.0513957307062</v>
      </c>
      <c r="T101" s="179">
        <f t="shared" si="109"/>
        <v>427.64499999999998</v>
      </c>
      <c r="U101" s="179">
        <f t="shared" si="110"/>
        <v>2223.7539999999999</v>
      </c>
      <c r="V101" s="179">
        <v>0</v>
      </c>
      <c r="W101" s="179">
        <v>0</v>
      </c>
      <c r="X101" s="180">
        <f t="shared" si="119"/>
        <v>2651.3989999999999</v>
      </c>
      <c r="Y101" s="174">
        <f>D101/E101</f>
        <v>1924.0513957307062</v>
      </c>
      <c r="Z101" s="176"/>
      <c r="AA101" s="176"/>
      <c r="AB101" s="176">
        <f t="shared" si="121"/>
        <v>2651.3989999999999</v>
      </c>
      <c r="AC101" s="175">
        <f t="shared" si="122"/>
        <v>3848.1027914614124</v>
      </c>
      <c r="AD101" s="175">
        <f t="shared" si="123"/>
        <v>16.444883724194071</v>
      </c>
      <c r="AE101" s="178">
        <f t="shared" si="124"/>
        <v>24.667325586291106</v>
      </c>
      <c r="AF101" s="178">
        <f t="shared" si="125"/>
        <v>22.661529914529915</v>
      </c>
      <c r="AG101" s="175">
        <f t="shared" si="126"/>
        <v>4.1112209310485177</v>
      </c>
      <c r="AH101" s="175">
        <f t="shared" si="127"/>
        <v>8.2224418620970354</v>
      </c>
      <c r="AI101" s="181">
        <f t="shared" si="128"/>
        <v>8.2224418620970354</v>
      </c>
      <c r="AJ101" s="179">
        <v>20</v>
      </c>
      <c r="AK101" s="175">
        <f t="shared" si="129"/>
        <v>80</v>
      </c>
      <c r="AL101" s="175">
        <v>0</v>
      </c>
      <c r="AM101" s="177">
        <v>0</v>
      </c>
      <c r="AN101" s="174">
        <f t="shared" si="130"/>
        <v>16.444883724194071</v>
      </c>
      <c r="AO101" s="175">
        <f t="shared" si="131"/>
        <v>3.2889767448388145</v>
      </c>
      <c r="AP101" s="175">
        <f t="shared" si="132"/>
        <v>13.155906979355258</v>
      </c>
      <c r="AQ101" s="175">
        <f t="shared" si="133"/>
        <v>0</v>
      </c>
      <c r="AR101" s="177">
        <f t="shared" si="134"/>
        <v>0</v>
      </c>
      <c r="AS101" s="151">
        <f t="shared" si="135"/>
        <v>0</v>
      </c>
      <c r="AT101" s="149">
        <f t="shared" si="113"/>
        <v>0</v>
      </c>
      <c r="AU101" s="149">
        <f t="shared" si="113"/>
        <v>0</v>
      </c>
      <c r="AV101" s="149">
        <f t="shared" si="113"/>
        <v>0</v>
      </c>
      <c r="AW101" s="150">
        <f t="shared" si="113"/>
        <v>0</v>
      </c>
      <c r="AX101" s="151">
        <f t="shared" si="136"/>
        <v>5.8517378215654077</v>
      </c>
      <c r="AY101" s="149">
        <f t="shared" si="137"/>
        <v>1.1703475643130816</v>
      </c>
      <c r="AZ101" s="149">
        <f t="shared" si="138"/>
        <v>4.6813902572523265</v>
      </c>
      <c r="BA101" s="149">
        <f t="shared" si="139"/>
        <v>0</v>
      </c>
      <c r="BB101" s="149">
        <f t="shared" si="140"/>
        <v>0</v>
      </c>
      <c r="BC101" s="151">
        <f t="shared" si="141"/>
        <v>11.703475643130815</v>
      </c>
      <c r="BD101" s="149">
        <f t="shared" si="142"/>
        <v>2.3406951286261632</v>
      </c>
      <c r="BE101" s="149">
        <f t="shared" si="143"/>
        <v>9.362780514504653</v>
      </c>
      <c r="BF101" s="149">
        <f t="shared" si="144"/>
        <v>0</v>
      </c>
      <c r="BG101" s="149">
        <f t="shared" si="145"/>
        <v>0</v>
      </c>
      <c r="BH101" s="134"/>
    </row>
    <row r="102" spans="1:60" s="146" customFormat="1" hidden="1" x14ac:dyDescent="0.25">
      <c r="A102" s="136" t="s">
        <v>20</v>
      </c>
      <c r="B102" s="90">
        <v>1</v>
      </c>
      <c r="C102" s="137">
        <f t="shared" si="114"/>
        <v>85529</v>
      </c>
      <c r="D102" s="137">
        <f t="shared" si="100"/>
        <v>85529</v>
      </c>
      <c r="E102" s="114">
        <f t="shared" si="115"/>
        <v>25.619128949615714</v>
      </c>
      <c r="F102" s="115">
        <v>30</v>
      </c>
      <c r="G102" s="117">
        <f t="shared" si="101"/>
        <v>23.076923076923077</v>
      </c>
      <c r="H102" s="115">
        <f t="shared" si="116"/>
        <v>30</v>
      </c>
      <c r="I102" s="116">
        <f t="shared" si="116"/>
        <v>23.076923076923077</v>
      </c>
      <c r="J102" s="114">
        <f t="shared" si="102"/>
        <v>17.079419299743808</v>
      </c>
      <c r="K102" s="115">
        <f>F102/1.5</f>
        <v>20</v>
      </c>
      <c r="L102" s="115">
        <f t="shared" si="117"/>
        <v>15.384615384615383</v>
      </c>
      <c r="M102" s="115">
        <f t="shared" si="104"/>
        <v>20</v>
      </c>
      <c r="N102" s="118">
        <f t="shared" si="104"/>
        <v>15.384615384615385</v>
      </c>
      <c r="O102" s="114">
        <f t="shared" si="105"/>
        <v>940.81899999999996</v>
      </c>
      <c r="P102" s="115">
        <f t="shared" si="106"/>
        <v>1186.0021333333334</v>
      </c>
      <c r="Q102" s="115">
        <f t="shared" si="107"/>
        <v>285.09666666666664</v>
      </c>
      <c r="R102" s="115">
        <f t="shared" si="108"/>
        <v>926.56416666666667</v>
      </c>
      <c r="S102" s="116">
        <f t="shared" si="118"/>
        <v>3338.4819666666667</v>
      </c>
      <c r="T102" s="119">
        <f t="shared" si="109"/>
        <v>1411.2284999999999</v>
      </c>
      <c r="U102" s="119">
        <f t="shared" si="110"/>
        <v>1779.0032000000001</v>
      </c>
      <c r="V102" s="119">
        <f>(D102*AL102/100)/M102</f>
        <v>427.64499999999998</v>
      </c>
      <c r="W102" s="119">
        <f>(D102*AM102/100)/N102</f>
        <v>1389.8462500000001</v>
      </c>
      <c r="X102" s="153">
        <f t="shared" si="119"/>
        <v>5007.7229500000003</v>
      </c>
      <c r="Y102" s="114">
        <f t="shared" si="120"/>
        <v>3338.4819666666667</v>
      </c>
      <c r="Z102" s="115"/>
      <c r="AA102" s="115"/>
      <c r="AB102" s="117">
        <f t="shared" si="121"/>
        <v>5007.7229500000003</v>
      </c>
      <c r="AC102" s="115">
        <f t="shared" si="122"/>
        <v>3338.4819666666667</v>
      </c>
      <c r="AD102" s="115">
        <f t="shared" si="123"/>
        <v>14.267016951566951</v>
      </c>
      <c r="AE102" s="118">
        <f t="shared" si="124"/>
        <v>21.400525427350427</v>
      </c>
      <c r="AF102" s="118">
        <f t="shared" si="125"/>
        <v>21.400525427350427</v>
      </c>
      <c r="AG102" s="115">
        <f t="shared" si="126"/>
        <v>3.5667542378917378</v>
      </c>
      <c r="AH102" s="115">
        <f t="shared" si="127"/>
        <v>7.1335084757834757</v>
      </c>
      <c r="AI102" s="111">
        <f t="shared" si="128"/>
        <v>14.267016951566951</v>
      </c>
      <c r="AJ102" s="119">
        <v>33</v>
      </c>
      <c r="AK102" s="115">
        <f t="shared" si="129"/>
        <v>32</v>
      </c>
      <c r="AL102" s="115">
        <v>10</v>
      </c>
      <c r="AM102" s="116">
        <v>25</v>
      </c>
      <c r="AN102" s="114">
        <f t="shared" si="130"/>
        <v>14.267016951566953</v>
      </c>
      <c r="AO102" s="115">
        <f t="shared" si="131"/>
        <v>4.7081155940170945</v>
      </c>
      <c r="AP102" s="115">
        <f t="shared" si="132"/>
        <v>4.5654454245014247</v>
      </c>
      <c r="AQ102" s="115">
        <f t="shared" si="133"/>
        <v>1.4267016951566953</v>
      </c>
      <c r="AR102" s="116">
        <f t="shared" si="134"/>
        <v>3.5667542378917378</v>
      </c>
      <c r="AS102" s="144">
        <f t="shared" si="135"/>
        <v>0</v>
      </c>
      <c r="AT102" s="139">
        <f t="shared" si="113"/>
        <v>0</v>
      </c>
      <c r="AU102" s="139">
        <f t="shared" si="113"/>
        <v>0</v>
      </c>
      <c r="AV102" s="139">
        <f t="shared" si="113"/>
        <v>0</v>
      </c>
      <c r="AW102" s="141">
        <f t="shared" si="113"/>
        <v>0</v>
      </c>
      <c r="AX102" s="144">
        <f t="shared" si="136"/>
        <v>4.1112209310485177</v>
      </c>
      <c r="AY102" s="139">
        <f t="shared" si="137"/>
        <v>1.3567029072460108</v>
      </c>
      <c r="AZ102" s="139">
        <f t="shared" si="138"/>
        <v>1.3155906979355256</v>
      </c>
      <c r="BA102" s="139">
        <f t="shared" si="139"/>
        <v>0.41112209310485182</v>
      </c>
      <c r="BB102" s="139">
        <f t="shared" si="140"/>
        <v>1.0278052327621294</v>
      </c>
      <c r="BC102" s="144">
        <f t="shared" si="141"/>
        <v>8.2224418620970354</v>
      </c>
      <c r="BD102" s="139">
        <f t="shared" si="142"/>
        <v>2.7134058144920217</v>
      </c>
      <c r="BE102" s="139">
        <f t="shared" si="143"/>
        <v>2.6311813958710513</v>
      </c>
      <c r="BF102" s="139">
        <f t="shared" si="144"/>
        <v>0.82224418620970363</v>
      </c>
      <c r="BG102" s="139">
        <f t="shared" si="145"/>
        <v>2.0556104655242589</v>
      </c>
      <c r="BH102" s="145"/>
    </row>
    <row r="103" spans="1:60" hidden="1" x14ac:dyDescent="0.25">
      <c r="A103" s="4" t="s">
        <v>12</v>
      </c>
      <c r="B103" s="58"/>
      <c r="C103" s="58"/>
      <c r="D103" s="58"/>
      <c r="E103" s="5"/>
      <c r="F103" s="9"/>
      <c r="G103" s="9"/>
      <c r="H103" s="9"/>
      <c r="I103" s="63"/>
      <c r="J103" s="5"/>
      <c r="K103" s="9"/>
      <c r="L103" s="9"/>
      <c r="M103" s="9"/>
      <c r="N103" s="83"/>
      <c r="O103" s="9"/>
      <c r="P103" s="9"/>
      <c r="Q103" s="9"/>
      <c r="R103" s="9"/>
      <c r="S103" s="9"/>
      <c r="T103" s="53"/>
      <c r="U103" s="19"/>
      <c r="V103" s="19"/>
      <c r="W103" s="28"/>
      <c r="X103" s="155"/>
      <c r="Y103" s="65"/>
      <c r="Z103" s="10"/>
      <c r="AA103" s="10"/>
      <c r="AB103" s="10"/>
      <c r="AC103" s="19"/>
      <c r="AD103" s="19"/>
      <c r="AE103" s="88"/>
      <c r="AF103" s="88"/>
      <c r="AG103" s="19"/>
      <c r="AH103" s="19"/>
      <c r="AI103" s="53"/>
      <c r="AJ103" s="53"/>
      <c r="AK103" s="19"/>
      <c r="AL103" s="19"/>
      <c r="AM103" s="28"/>
      <c r="AN103" s="65"/>
      <c r="AO103" s="19"/>
      <c r="AP103" s="19"/>
      <c r="AQ103" s="19"/>
      <c r="AR103" s="28"/>
      <c r="AS103" s="53"/>
      <c r="AT103" s="19"/>
      <c r="AU103" s="19"/>
      <c r="AV103" s="19"/>
      <c r="AW103" s="28"/>
      <c r="AX103" s="53"/>
      <c r="AY103" s="19"/>
      <c r="AZ103" s="19"/>
      <c r="BA103" s="19"/>
      <c r="BB103" s="28"/>
      <c r="BC103" s="53"/>
      <c r="BD103" s="19"/>
      <c r="BE103" s="19"/>
      <c r="BF103" s="19"/>
      <c r="BG103" s="28"/>
      <c r="BH103" s="21"/>
    </row>
    <row r="104" spans="1:60" hidden="1" x14ac:dyDescent="0.25">
      <c r="A104" s="4" t="s">
        <v>13</v>
      </c>
      <c r="B104" s="58"/>
      <c r="C104" s="58"/>
      <c r="D104" s="58"/>
      <c r="E104" s="5"/>
      <c r="F104" s="9"/>
      <c r="G104" s="9"/>
      <c r="H104" s="9"/>
      <c r="I104" s="63"/>
      <c r="J104" s="5"/>
      <c r="K104" s="9"/>
      <c r="L104" s="9"/>
      <c r="M104" s="9"/>
      <c r="N104" s="83"/>
      <c r="O104" s="9"/>
      <c r="P104" s="9"/>
      <c r="Q104" s="9"/>
      <c r="R104" s="9"/>
      <c r="S104" s="9"/>
      <c r="T104" s="53"/>
      <c r="U104" s="19"/>
      <c r="V104" s="19"/>
      <c r="W104" s="28"/>
      <c r="X104" s="155"/>
      <c r="Y104" s="65"/>
      <c r="Z104" s="10"/>
      <c r="AA104" s="10"/>
      <c r="AB104" s="10"/>
      <c r="AC104" s="19"/>
      <c r="AD104" s="19"/>
      <c r="AE104" s="88"/>
      <c r="AF104" s="88"/>
      <c r="AG104" s="19"/>
      <c r="AH104" s="19"/>
      <c r="AI104" s="53"/>
      <c r="AJ104" s="53"/>
      <c r="AK104" s="19"/>
      <c r="AL104" s="19"/>
      <c r="AM104" s="28"/>
      <c r="AN104" s="65"/>
      <c r="AO104" s="19"/>
      <c r="AP104" s="19"/>
      <c r="AQ104" s="19"/>
      <c r="AR104" s="28"/>
      <c r="AS104" s="53"/>
      <c r="AT104" s="19"/>
      <c r="AU104" s="19"/>
      <c r="AV104" s="19"/>
      <c r="AW104" s="28"/>
      <c r="AX104" s="53"/>
      <c r="AY104" s="19"/>
      <c r="AZ104" s="19"/>
      <c r="BA104" s="19"/>
      <c r="BB104" s="28"/>
      <c r="BC104" s="53"/>
      <c r="BD104" s="19"/>
      <c r="BE104" s="19"/>
      <c r="BF104" s="19"/>
      <c r="BG104" s="28"/>
      <c r="BH104" s="21"/>
    </row>
    <row r="105" spans="1:60" hidden="1" x14ac:dyDescent="0.25">
      <c r="A105" s="4" t="s">
        <v>24</v>
      </c>
      <c r="B105" s="58"/>
      <c r="C105" s="58"/>
      <c r="D105" s="58"/>
      <c r="E105" s="5"/>
      <c r="F105" s="9"/>
      <c r="G105" s="9"/>
      <c r="H105" s="9"/>
      <c r="I105" s="63"/>
      <c r="J105" s="5"/>
      <c r="K105" s="9"/>
      <c r="L105" s="9"/>
      <c r="M105" s="9"/>
      <c r="N105" s="83"/>
      <c r="O105" s="9"/>
      <c r="P105" s="9"/>
      <c r="Q105" s="9"/>
      <c r="R105" s="9"/>
      <c r="S105" s="9"/>
      <c r="T105" s="53"/>
      <c r="U105" s="19"/>
      <c r="V105" s="19"/>
      <c r="W105" s="28"/>
      <c r="X105" s="155"/>
      <c r="Y105" s="65"/>
      <c r="Z105" s="10"/>
      <c r="AA105" s="10"/>
      <c r="AB105" s="10"/>
      <c r="AC105" s="19"/>
      <c r="AD105" s="19"/>
      <c r="AE105" s="88"/>
      <c r="AF105" s="88"/>
      <c r="AG105" s="19"/>
      <c r="AH105" s="19"/>
      <c r="AI105" s="53"/>
      <c r="AJ105" s="53"/>
      <c r="AK105" s="19"/>
      <c r="AL105" s="19"/>
      <c r="AM105" s="28"/>
      <c r="AN105" s="65"/>
      <c r="AO105" s="19"/>
      <c r="AP105" s="19"/>
      <c r="AQ105" s="19"/>
      <c r="AR105" s="28"/>
      <c r="AS105" s="53"/>
      <c r="AT105" s="19"/>
      <c r="AU105" s="19"/>
      <c r="AV105" s="19"/>
      <c r="AW105" s="28"/>
      <c r="AX105" s="53"/>
      <c r="AY105" s="19"/>
      <c r="AZ105" s="19"/>
      <c r="BA105" s="19"/>
      <c r="BB105" s="28"/>
      <c r="BC105" s="53"/>
      <c r="BD105" s="19"/>
      <c r="BE105" s="19"/>
      <c r="BF105" s="19"/>
      <c r="BG105" s="28"/>
      <c r="BH105" s="21"/>
    </row>
    <row r="106" spans="1:60" hidden="1" x14ac:dyDescent="0.25">
      <c r="A106" s="4" t="s">
        <v>28</v>
      </c>
      <c r="B106" s="58"/>
      <c r="C106" s="58"/>
      <c r="D106" s="58"/>
      <c r="E106" s="5"/>
      <c r="F106" s="9"/>
      <c r="G106" s="9"/>
      <c r="H106" s="9"/>
      <c r="I106" s="63"/>
      <c r="J106" s="5"/>
      <c r="K106" s="9"/>
      <c r="L106" s="9"/>
      <c r="M106" s="9"/>
      <c r="N106" s="83"/>
      <c r="O106" s="9"/>
      <c r="P106" s="9"/>
      <c r="Q106" s="9"/>
      <c r="R106" s="9"/>
      <c r="S106" s="9"/>
      <c r="T106" s="53"/>
      <c r="U106" s="19"/>
      <c r="V106" s="19"/>
      <c r="W106" s="28"/>
      <c r="X106" s="155"/>
      <c r="Y106" s="65"/>
      <c r="Z106" s="10"/>
      <c r="AA106" s="10"/>
      <c r="AB106" s="10"/>
      <c r="AC106" s="19"/>
      <c r="AD106" s="19"/>
      <c r="AE106" s="88"/>
      <c r="AF106" s="88"/>
      <c r="AG106" s="19"/>
      <c r="AH106" s="19"/>
      <c r="AI106" s="53"/>
      <c r="AJ106" s="53"/>
      <c r="AK106" s="19"/>
      <c r="AL106" s="19"/>
      <c r="AM106" s="28"/>
      <c r="AN106" s="65"/>
      <c r="AO106" s="19"/>
      <c r="AP106" s="19"/>
      <c r="AQ106" s="19"/>
      <c r="AR106" s="28"/>
      <c r="AS106" s="53"/>
      <c r="AT106" s="19"/>
      <c r="AU106" s="19"/>
      <c r="AV106" s="19"/>
      <c r="AW106" s="28"/>
      <c r="AX106" s="53"/>
      <c r="AY106" s="19"/>
      <c r="AZ106" s="19"/>
      <c r="BA106" s="19"/>
      <c r="BB106" s="28"/>
      <c r="BC106" s="53"/>
      <c r="BD106" s="19"/>
      <c r="BE106" s="19"/>
      <c r="BF106" s="19"/>
      <c r="BG106" s="28"/>
      <c r="BH106" s="21"/>
    </row>
    <row r="107" spans="1:60" hidden="1" x14ac:dyDescent="0.25">
      <c r="A107" s="8" t="s">
        <v>21</v>
      </c>
      <c r="B107" s="58"/>
      <c r="C107" s="58"/>
      <c r="D107" s="58"/>
      <c r="E107" s="5"/>
      <c r="F107" s="9"/>
      <c r="G107" s="9"/>
      <c r="H107" s="9"/>
      <c r="I107" s="63"/>
      <c r="J107" s="5"/>
      <c r="K107" s="9"/>
      <c r="L107" s="9"/>
      <c r="M107" s="9"/>
      <c r="N107" s="83"/>
      <c r="O107" s="9"/>
      <c r="P107" s="9"/>
      <c r="Q107" s="9"/>
      <c r="R107" s="9"/>
      <c r="S107" s="9"/>
      <c r="T107" s="53"/>
      <c r="U107" s="19"/>
      <c r="V107" s="19"/>
      <c r="W107" s="28"/>
      <c r="X107" s="155"/>
      <c r="Y107" s="65"/>
      <c r="Z107" s="10"/>
      <c r="AA107" s="10"/>
      <c r="AB107" s="10"/>
      <c r="AC107" s="19"/>
      <c r="AD107" s="19"/>
      <c r="AE107" s="88"/>
      <c r="AF107" s="88"/>
      <c r="AG107" s="19"/>
      <c r="AH107" s="19"/>
      <c r="AI107" s="53"/>
      <c r="AJ107" s="53"/>
      <c r="AK107" s="19"/>
      <c r="AL107" s="19"/>
      <c r="AM107" s="28"/>
      <c r="AN107" s="65"/>
      <c r="AO107" s="19"/>
      <c r="AP107" s="19"/>
      <c r="AQ107" s="19"/>
      <c r="AR107" s="28"/>
      <c r="AS107" s="53"/>
      <c r="AT107" s="19"/>
      <c r="AU107" s="19"/>
      <c r="AV107" s="19"/>
      <c r="AW107" s="28"/>
      <c r="AX107" s="53"/>
      <c r="AY107" s="19"/>
      <c r="AZ107" s="19"/>
      <c r="BA107" s="19"/>
      <c r="BB107" s="28"/>
      <c r="BC107" s="53"/>
      <c r="BD107" s="19"/>
      <c r="BE107" s="19"/>
      <c r="BF107" s="19"/>
      <c r="BG107" s="28"/>
      <c r="BH107" s="21"/>
    </row>
    <row r="108" spans="1:60" hidden="1" x14ac:dyDescent="0.25">
      <c r="A108" s="8" t="s">
        <v>26</v>
      </c>
      <c r="B108" s="58"/>
      <c r="C108" s="58"/>
      <c r="D108" s="58"/>
      <c r="E108" s="5"/>
      <c r="F108" s="9"/>
      <c r="G108" s="9"/>
      <c r="H108" s="9"/>
      <c r="I108" s="63"/>
      <c r="J108" s="5"/>
      <c r="K108" s="9"/>
      <c r="L108" s="9"/>
      <c r="M108" s="9"/>
      <c r="N108" s="83"/>
      <c r="O108" s="9"/>
      <c r="P108" s="9"/>
      <c r="Q108" s="9"/>
      <c r="R108" s="9"/>
      <c r="S108" s="9"/>
      <c r="T108" s="53"/>
      <c r="U108" s="19"/>
      <c r="V108" s="19"/>
      <c r="W108" s="28"/>
      <c r="X108" s="155"/>
      <c r="Y108" s="65"/>
      <c r="Z108" s="10"/>
      <c r="AA108" s="10"/>
      <c r="AB108" s="10"/>
      <c r="AC108" s="19"/>
      <c r="AD108" s="19"/>
      <c r="AE108" s="88"/>
      <c r="AF108" s="88"/>
      <c r="AG108" s="19"/>
      <c r="AH108" s="19"/>
      <c r="AI108" s="53"/>
      <c r="AJ108" s="53"/>
      <c r="AK108" s="19"/>
      <c r="AL108" s="19"/>
      <c r="AM108" s="28"/>
      <c r="AN108" s="65"/>
      <c r="AO108" s="19"/>
      <c r="AP108" s="19"/>
      <c r="AQ108" s="19"/>
      <c r="AR108" s="28"/>
      <c r="AS108" s="53"/>
      <c r="AT108" s="19"/>
      <c r="AU108" s="19"/>
      <c r="AV108" s="19"/>
      <c r="AW108" s="28"/>
      <c r="AX108" s="53"/>
      <c r="AY108" s="19"/>
      <c r="AZ108" s="19"/>
      <c r="BA108" s="19"/>
      <c r="BB108" s="28"/>
      <c r="BC108" s="53"/>
      <c r="BD108" s="19"/>
      <c r="BE108" s="19"/>
      <c r="BF108" s="19"/>
      <c r="BG108" s="28"/>
      <c r="BH108" s="21"/>
    </row>
    <row r="109" spans="1:60" hidden="1" x14ac:dyDescent="0.25">
      <c r="A109" s="4" t="s">
        <v>8</v>
      </c>
      <c r="B109" s="58"/>
      <c r="C109" s="58"/>
      <c r="D109" s="58"/>
      <c r="E109" s="5"/>
      <c r="F109" s="9"/>
      <c r="G109" s="9"/>
      <c r="H109" s="9"/>
      <c r="I109" s="63"/>
      <c r="J109" s="5"/>
      <c r="K109" s="9"/>
      <c r="L109" s="9"/>
      <c r="M109" s="9"/>
      <c r="N109" s="83"/>
      <c r="O109" s="9"/>
      <c r="P109" s="9"/>
      <c r="Q109" s="9"/>
      <c r="R109" s="9"/>
      <c r="S109" s="9"/>
      <c r="T109" s="53"/>
      <c r="U109" s="19"/>
      <c r="V109" s="19"/>
      <c r="W109" s="28"/>
      <c r="X109" s="155"/>
      <c r="Y109" s="65"/>
      <c r="Z109" s="10"/>
      <c r="AA109" s="10"/>
      <c r="AB109" s="10"/>
      <c r="AC109" s="19"/>
      <c r="AD109" s="19"/>
      <c r="AE109" s="88"/>
      <c r="AF109" s="88"/>
      <c r="AG109" s="19"/>
      <c r="AH109" s="19"/>
      <c r="AI109" s="53"/>
      <c r="AJ109" s="53"/>
      <c r="AK109" s="19"/>
      <c r="AL109" s="19"/>
      <c r="AM109" s="28"/>
      <c r="AN109" s="65"/>
      <c r="AO109" s="19"/>
      <c r="AP109" s="19"/>
      <c r="AQ109" s="19"/>
      <c r="AR109" s="28"/>
      <c r="AS109" s="53"/>
      <c r="AT109" s="19"/>
      <c r="AU109" s="19"/>
      <c r="AV109" s="19"/>
      <c r="AW109" s="28"/>
      <c r="AX109" s="53"/>
      <c r="AY109" s="19"/>
      <c r="AZ109" s="19"/>
      <c r="BA109" s="19"/>
      <c r="BB109" s="28"/>
      <c r="BC109" s="53"/>
      <c r="BD109" s="19"/>
      <c r="BE109" s="19"/>
      <c r="BF109" s="19"/>
      <c r="BG109" s="28"/>
      <c r="BH109" s="21"/>
    </row>
    <row r="110" spans="1:60" ht="15.75" hidden="1" thickBot="1" x14ac:dyDescent="0.3">
      <c r="A110" s="12" t="s">
        <v>9</v>
      </c>
      <c r="B110" s="69"/>
      <c r="C110" s="69"/>
      <c r="D110" s="69"/>
      <c r="E110" s="13"/>
      <c r="F110" s="14"/>
      <c r="G110" s="14"/>
      <c r="H110" s="14"/>
      <c r="I110" s="73"/>
      <c r="J110" s="13"/>
      <c r="K110" s="14"/>
      <c r="L110" s="14"/>
      <c r="M110" s="14"/>
      <c r="N110" s="84"/>
      <c r="O110" s="9"/>
      <c r="P110" s="9"/>
      <c r="Q110" s="9"/>
      <c r="R110" s="9"/>
      <c r="S110" s="9"/>
      <c r="T110" s="75"/>
      <c r="U110" s="42"/>
      <c r="V110" s="42"/>
      <c r="W110" s="44"/>
      <c r="X110" s="156"/>
      <c r="Y110" s="76"/>
      <c r="Z110" s="43"/>
      <c r="AA110" s="43"/>
      <c r="AB110" s="43"/>
      <c r="AC110" s="42"/>
      <c r="AD110" s="42"/>
      <c r="AE110" s="89"/>
      <c r="AF110" s="89"/>
      <c r="AG110" s="42"/>
      <c r="AH110" s="42"/>
      <c r="AI110" s="75"/>
      <c r="AJ110" s="75"/>
      <c r="AK110" s="42"/>
      <c r="AL110" s="42"/>
      <c r="AM110" s="44"/>
      <c r="AN110" s="76"/>
      <c r="AO110" s="42"/>
      <c r="AP110" s="42"/>
      <c r="AQ110" s="42"/>
      <c r="AR110" s="44"/>
      <c r="AS110" s="75"/>
      <c r="AT110" s="42"/>
      <c r="AU110" s="42"/>
      <c r="AV110" s="42"/>
      <c r="AW110" s="44"/>
      <c r="AX110" s="54"/>
      <c r="AY110" s="29"/>
      <c r="AZ110" s="29"/>
      <c r="BA110" s="29"/>
      <c r="BB110" s="30"/>
      <c r="BC110" s="54"/>
      <c r="BD110" s="29"/>
      <c r="BE110" s="29"/>
      <c r="BF110" s="29"/>
      <c r="BG110" s="30"/>
      <c r="BH110" s="21"/>
    </row>
    <row r="111" spans="1:60" ht="15.75" hidden="1" thickBot="1" x14ac:dyDescent="0.3">
      <c r="A111" s="66" t="s">
        <v>22</v>
      </c>
      <c r="B111" s="70">
        <f>B92+B102</f>
        <v>15</v>
      </c>
      <c r="C111" s="71"/>
      <c r="D111" s="71">
        <f>D92+D102</f>
        <v>1282935</v>
      </c>
      <c r="E111" s="15"/>
      <c r="F111" s="16"/>
      <c r="G111" s="16"/>
      <c r="H111" s="16"/>
      <c r="I111" s="74"/>
      <c r="J111" s="15"/>
      <c r="K111" s="16"/>
      <c r="L111" s="16"/>
      <c r="M111" s="16"/>
      <c r="N111" s="74"/>
      <c r="O111" s="182"/>
      <c r="P111" s="182"/>
      <c r="Q111" s="182"/>
      <c r="R111" s="182"/>
      <c r="S111" s="182"/>
      <c r="T111" s="77"/>
      <c r="U111" s="17"/>
      <c r="V111" s="17"/>
      <c r="W111" s="46"/>
      <c r="X111" s="157"/>
      <c r="Y111" s="77" t="b">
        <f>Y92=Y93+Y94+Y95+Y96+Y97+Y98+Y99+Y100+Y101</f>
        <v>0</v>
      </c>
      <c r="Z111" s="45"/>
      <c r="AA111" s="45"/>
      <c r="AB111" s="45"/>
      <c r="AC111" s="17"/>
      <c r="AD111" s="17"/>
      <c r="AE111" s="46"/>
      <c r="AF111" s="92"/>
      <c r="AG111" s="71"/>
      <c r="AH111" s="71"/>
      <c r="AI111" s="92">
        <f>AI92+AI102</f>
        <v>247.56872912968188</v>
      </c>
      <c r="AJ111" s="77"/>
      <c r="AK111" s="17"/>
      <c r="AL111" s="17"/>
      <c r="AM111" s="46"/>
      <c r="AN111" s="77"/>
      <c r="AO111" s="17"/>
      <c r="AP111" s="17"/>
      <c r="AQ111" s="17"/>
      <c r="AR111" s="46"/>
      <c r="AS111" s="68"/>
      <c r="AT111" s="17"/>
      <c r="AU111" s="17"/>
      <c r="AV111" s="17"/>
      <c r="AW111" s="46"/>
      <c r="AX111" s="55"/>
      <c r="AY111" s="47"/>
      <c r="AZ111" s="47"/>
      <c r="BA111" s="47"/>
      <c r="BB111" s="48"/>
      <c r="BC111" s="55"/>
      <c r="BD111" s="47"/>
      <c r="BE111" s="47"/>
      <c r="BF111" s="47"/>
      <c r="BG111" s="48"/>
      <c r="BH111" s="21"/>
    </row>
    <row r="112" spans="1:60" hidden="1" x14ac:dyDescent="0.25">
      <c r="A112" s="185"/>
      <c r="B112" s="185"/>
      <c r="C112" s="21"/>
      <c r="D112" s="21"/>
      <c r="E112" s="185"/>
      <c r="F112" s="185"/>
      <c r="G112" s="185"/>
      <c r="H112" s="185"/>
      <c r="I112" s="185"/>
      <c r="J112" s="185"/>
      <c r="K112" s="185"/>
      <c r="L112" s="185"/>
      <c r="M112" s="185"/>
      <c r="N112" s="185"/>
      <c r="O112" s="185"/>
      <c r="P112" s="185"/>
      <c r="Q112" s="185"/>
      <c r="R112" s="185"/>
      <c r="S112" s="185"/>
      <c r="T112" s="21"/>
      <c r="U112" s="21"/>
      <c r="V112" s="21"/>
      <c r="W112" s="21"/>
      <c r="X112" s="185"/>
      <c r="Y112" s="21"/>
      <c r="Z112" s="20"/>
      <c r="AA112" s="20"/>
      <c r="AB112" s="20"/>
      <c r="AC112" s="21"/>
      <c r="AD112" s="21"/>
      <c r="AE112" s="21"/>
      <c r="AF112" s="21"/>
      <c r="AG112" s="21"/>
      <c r="AH112" s="21"/>
      <c r="AI112" s="21"/>
      <c r="AJ112" s="21"/>
      <c r="AK112" s="21"/>
      <c r="AL112" s="21"/>
      <c r="AM112" s="21"/>
      <c r="AN112" s="21"/>
      <c r="AO112" s="21"/>
      <c r="AP112" s="21"/>
      <c r="AQ112" s="21"/>
      <c r="AR112" s="21"/>
      <c r="AS112" s="21"/>
      <c r="AT112" s="21"/>
      <c r="AU112" s="21"/>
      <c r="AV112" s="21"/>
      <c r="AW112" s="21"/>
      <c r="AX112" s="21"/>
      <c r="AY112" s="21"/>
      <c r="AZ112" s="21"/>
      <c r="BA112" s="21"/>
      <c r="BB112" s="21"/>
      <c r="BC112" s="21"/>
      <c r="BD112" s="21"/>
      <c r="BE112" s="21"/>
      <c r="BF112" s="21"/>
      <c r="BG112" s="21"/>
      <c r="BH112" s="21"/>
    </row>
    <row r="113" spans="1:60" hidden="1" x14ac:dyDescent="0.25">
      <c r="A113" s="185"/>
      <c r="B113" s="185"/>
      <c r="C113" s="21"/>
      <c r="D113" s="21"/>
      <c r="E113" s="185"/>
      <c r="F113" s="185"/>
      <c r="G113" s="185"/>
      <c r="H113" s="185"/>
      <c r="I113" s="185"/>
      <c r="J113" s="185"/>
      <c r="K113" s="185"/>
      <c r="L113" s="185"/>
      <c r="M113" s="185"/>
      <c r="N113" s="185"/>
      <c r="O113" s="185"/>
      <c r="P113" s="185"/>
      <c r="Q113" s="185"/>
      <c r="R113" s="185"/>
      <c r="S113" s="185"/>
      <c r="T113" s="21"/>
      <c r="U113" s="21"/>
      <c r="V113" s="21"/>
      <c r="W113" s="21"/>
      <c r="X113" s="185"/>
      <c r="Y113" s="21"/>
      <c r="Z113" s="20"/>
      <c r="AA113" s="20"/>
      <c r="AB113" s="20"/>
      <c r="AC113" s="21"/>
      <c r="AD113" s="21"/>
      <c r="AE113" s="21"/>
      <c r="AF113" s="21"/>
      <c r="AG113" s="21"/>
      <c r="AH113" s="21"/>
      <c r="AI113" s="21"/>
      <c r="AJ113" s="21"/>
      <c r="AK113" s="21"/>
      <c r="AL113" s="21"/>
      <c r="AM113" s="21"/>
      <c r="AN113" s="21"/>
      <c r="AO113" s="21"/>
      <c r="AP113" s="21"/>
      <c r="AQ113" s="21"/>
      <c r="AR113" s="21"/>
      <c r="AS113" s="21"/>
      <c r="AT113" s="21"/>
      <c r="AU113" s="21"/>
      <c r="AV113" s="21"/>
      <c r="AW113" s="21"/>
      <c r="AX113" s="21"/>
      <c r="AY113" s="21"/>
      <c r="AZ113" s="21"/>
      <c r="BA113" s="21"/>
      <c r="BB113" s="21"/>
      <c r="BC113" s="21"/>
      <c r="BD113" s="21"/>
      <c r="BE113" s="21"/>
      <c r="BF113" s="21"/>
      <c r="BG113" s="21"/>
      <c r="BH113" s="21"/>
    </row>
    <row r="114" spans="1:60" hidden="1" x14ac:dyDescent="0.25">
      <c r="A114" s="185"/>
      <c r="B114" s="185"/>
      <c r="C114" s="21"/>
      <c r="D114" s="21"/>
      <c r="E114" s="185"/>
      <c r="F114" s="185"/>
      <c r="G114" s="185"/>
      <c r="H114" s="185"/>
      <c r="I114" s="185"/>
      <c r="J114" s="185"/>
      <c r="K114" s="185"/>
      <c r="L114" s="185"/>
      <c r="M114" s="185"/>
      <c r="N114" s="185"/>
      <c r="O114" s="185"/>
      <c r="P114" s="185"/>
      <c r="Q114" s="185"/>
      <c r="R114" s="185"/>
      <c r="S114" s="185"/>
      <c r="T114" s="21"/>
      <c r="U114" s="21"/>
      <c r="V114" s="21"/>
      <c r="W114" s="21"/>
      <c r="X114" s="185"/>
      <c r="Y114" s="21"/>
      <c r="Z114" s="20"/>
      <c r="AA114" s="20"/>
      <c r="AB114" s="20"/>
      <c r="AC114" s="21"/>
      <c r="AD114" s="21"/>
      <c r="AE114" s="21"/>
      <c r="AF114" s="21"/>
      <c r="AG114" s="21"/>
      <c r="AH114" s="21"/>
      <c r="AI114" s="21"/>
      <c r="AJ114" s="21"/>
      <c r="AK114" s="21"/>
      <c r="AL114" s="21"/>
      <c r="AM114" s="21"/>
      <c r="AN114" s="21"/>
      <c r="AO114" s="21"/>
      <c r="AP114" s="21"/>
      <c r="AQ114" s="21"/>
      <c r="AR114" s="21"/>
      <c r="AS114" s="21"/>
      <c r="AT114" s="21"/>
      <c r="AU114" s="21"/>
      <c r="AV114" s="21"/>
      <c r="AW114" s="21"/>
      <c r="AX114" s="21"/>
      <c r="AY114" s="21"/>
      <c r="AZ114" s="21"/>
      <c r="BA114" s="21"/>
      <c r="BB114" s="21"/>
      <c r="BC114" s="21"/>
      <c r="BD114" s="21"/>
      <c r="BE114" s="21"/>
      <c r="BF114" s="21"/>
      <c r="BG114" s="21"/>
      <c r="BH114" s="21"/>
    </row>
    <row r="115" spans="1:60" x14ac:dyDescent="0.25">
      <c r="A115" s="638" t="s">
        <v>120</v>
      </c>
      <c r="B115" s="638"/>
      <c r="C115" s="638"/>
      <c r="D115" s="638"/>
      <c r="E115" s="638"/>
      <c r="F115" s="638"/>
      <c r="G115" s="638"/>
      <c r="H115" s="638"/>
      <c r="I115" s="638"/>
      <c r="J115" s="638"/>
      <c r="K115" s="638"/>
      <c r="L115" s="638"/>
      <c r="M115" s="638"/>
      <c r="N115" s="638"/>
      <c r="O115" s="638"/>
      <c r="P115" s="638"/>
      <c r="Q115" s="638"/>
      <c r="R115" s="638"/>
      <c r="S115" s="638"/>
      <c r="T115" s="638"/>
      <c r="U115" s="638"/>
      <c r="V115" s="638"/>
      <c r="W115" s="638"/>
      <c r="X115" s="638"/>
      <c r="Y115" s="638"/>
      <c r="Z115" s="638"/>
      <c r="AA115" s="638"/>
      <c r="AB115" s="638"/>
      <c r="AC115" s="638"/>
      <c r="AD115" s="638"/>
      <c r="AE115" s="638"/>
      <c r="AF115" s="638"/>
      <c r="AG115" s="638"/>
      <c r="AH115" s="638"/>
      <c r="AI115" s="638"/>
      <c r="AJ115" s="638"/>
      <c r="AK115" s="638"/>
      <c r="AL115" s="638"/>
      <c r="AM115" s="638"/>
      <c r="AN115" s="638"/>
      <c r="AO115" s="638"/>
      <c r="AP115" s="638"/>
      <c r="AQ115" s="638"/>
      <c r="AR115" s="638"/>
      <c r="AS115" s="21"/>
      <c r="AT115" s="21"/>
      <c r="AU115" s="21"/>
      <c r="AV115" s="21"/>
      <c r="AW115" s="21"/>
      <c r="AX115" s="21"/>
      <c r="AY115" s="21"/>
      <c r="AZ115" s="21"/>
      <c r="BA115" s="21"/>
      <c r="BB115" s="21"/>
      <c r="BC115" s="21"/>
      <c r="BD115" s="21"/>
      <c r="BE115" s="21"/>
      <c r="BF115" s="21"/>
      <c r="BG115" s="21"/>
      <c r="BH115" s="21"/>
    </row>
    <row r="116" spans="1:60" ht="15.75" thickBot="1" x14ac:dyDescent="0.3">
      <c r="A116" s="185"/>
      <c r="B116" s="185"/>
      <c r="C116" s="21"/>
      <c r="D116" s="21"/>
      <c r="E116" s="185"/>
      <c r="F116" s="185"/>
      <c r="G116" s="185"/>
      <c r="H116" s="185"/>
      <c r="I116" s="185"/>
      <c r="J116" s="185"/>
      <c r="K116" s="185"/>
      <c r="L116" s="185"/>
      <c r="M116" s="185"/>
      <c r="N116" s="185"/>
      <c r="O116" s="185"/>
      <c r="P116" s="185"/>
      <c r="Q116" s="185"/>
      <c r="R116" s="185"/>
      <c r="S116" s="185"/>
      <c r="T116" s="21"/>
      <c r="U116" s="21"/>
      <c r="V116" s="21"/>
      <c r="W116" s="21"/>
      <c r="X116" s="185"/>
      <c r="Y116" s="21"/>
      <c r="Z116" s="20"/>
      <c r="AA116" s="20"/>
      <c r="AB116" s="20"/>
      <c r="AC116" s="21"/>
      <c r="AD116" s="21"/>
      <c r="AE116" s="21"/>
      <c r="AF116" s="21"/>
      <c r="AG116" s="21"/>
      <c r="AH116" s="21"/>
      <c r="AI116" s="21"/>
      <c r="AJ116" s="21"/>
      <c r="AK116" s="21"/>
      <c r="AL116" s="21"/>
      <c r="AM116" s="21"/>
      <c r="AN116" s="21"/>
      <c r="AO116" s="21"/>
      <c r="AP116" s="21"/>
      <c r="AQ116" s="21"/>
      <c r="AR116" s="21"/>
      <c r="AS116" s="21"/>
      <c r="AT116" s="21"/>
      <c r="AU116" s="21"/>
      <c r="AV116" s="21"/>
      <c r="AW116" s="21"/>
      <c r="AX116" s="21"/>
      <c r="AY116" s="21"/>
      <c r="AZ116" s="21"/>
      <c r="BA116" s="21"/>
      <c r="BB116" s="21"/>
      <c r="BC116" s="21"/>
      <c r="BD116" s="21"/>
      <c r="BE116" s="21"/>
      <c r="BF116" s="21"/>
      <c r="BG116" s="21"/>
      <c r="BH116" s="21"/>
    </row>
    <row r="117" spans="1:60" hidden="1" x14ac:dyDescent="0.25"/>
    <row r="118" spans="1:60" ht="15.75" hidden="1" thickBot="1" x14ac:dyDescent="0.3">
      <c r="A118" s="557"/>
      <c r="B118" s="557"/>
      <c r="C118" s="557"/>
      <c r="D118" s="557"/>
      <c r="E118" s="557"/>
      <c r="F118" s="557"/>
      <c r="G118" s="557"/>
      <c r="H118" s="557"/>
      <c r="I118" s="557"/>
      <c r="J118" s="557"/>
      <c r="K118" s="557"/>
      <c r="L118" s="557"/>
      <c r="M118" s="557"/>
      <c r="N118" s="557"/>
      <c r="O118" s="557"/>
      <c r="P118" s="557"/>
      <c r="Q118" s="557"/>
      <c r="R118" s="557"/>
      <c r="S118" s="557"/>
      <c r="T118" s="557"/>
      <c r="U118" s="557"/>
      <c r="V118" s="557"/>
      <c r="W118" s="557"/>
      <c r="X118" s="557"/>
      <c r="Y118" s="557"/>
      <c r="Z118" s="557"/>
      <c r="AA118" s="557"/>
      <c r="AB118" s="557"/>
      <c r="AC118" s="557"/>
    </row>
    <row r="119" spans="1:60" x14ac:dyDescent="0.25">
      <c r="A119" s="554" t="s">
        <v>53</v>
      </c>
      <c r="B119" s="527" t="s">
        <v>10</v>
      </c>
      <c r="C119" s="527" t="s">
        <v>54</v>
      </c>
      <c r="D119" s="527" t="s">
        <v>55</v>
      </c>
      <c r="E119" s="530" t="s">
        <v>57</v>
      </c>
      <c r="F119" s="531"/>
      <c r="G119" s="531"/>
      <c r="H119" s="531"/>
      <c r="I119" s="532"/>
      <c r="J119" s="530"/>
      <c r="K119" s="531"/>
      <c r="L119" s="531"/>
      <c r="M119" s="531"/>
      <c r="N119" s="532"/>
      <c r="O119" s="530" t="s">
        <v>77</v>
      </c>
      <c r="P119" s="531"/>
      <c r="Q119" s="531"/>
      <c r="R119" s="531"/>
      <c r="S119" s="532"/>
      <c r="T119" s="530"/>
      <c r="U119" s="531"/>
      <c r="V119" s="531"/>
      <c r="W119" s="531"/>
      <c r="X119" s="532"/>
      <c r="Y119" s="530" t="s">
        <v>58</v>
      </c>
      <c r="Z119" s="531"/>
      <c r="AA119" s="531"/>
      <c r="AB119" s="531"/>
      <c r="AC119" s="531"/>
      <c r="AD119" s="531"/>
      <c r="AE119" s="531"/>
      <c r="AF119" s="531"/>
      <c r="AG119" s="531"/>
      <c r="AH119" s="531"/>
      <c r="AI119" s="532"/>
      <c r="AJ119" s="542" t="s">
        <v>60</v>
      </c>
      <c r="AK119" s="543"/>
      <c r="AL119" s="543"/>
      <c r="AM119" s="544"/>
      <c r="AN119" s="596" t="s">
        <v>64</v>
      </c>
      <c r="AO119" s="597"/>
      <c r="AP119" s="597"/>
      <c r="AQ119" s="597"/>
      <c r="AR119" s="598"/>
      <c r="AS119" s="530"/>
      <c r="AT119" s="531"/>
      <c r="AU119" s="531"/>
      <c r="AV119" s="531"/>
      <c r="AW119" s="532"/>
      <c r="AX119" s="530" t="s">
        <v>68</v>
      </c>
      <c r="AY119" s="531"/>
      <c r="AZ119" s="531"/>
      <c r="BA119" s="531"/>
      <c r="BB119" s="532"/>
      <c r="BC119" s="530" t="s">
        <v>69</v>
      </c>
      <c r="BD119" s="531"/>
      <c r="BE119" s="531"/>
      <c r="BF119" s="531"/>
      <c r="BG119" s="532"/>
      <c r="BH119" s="20"/>
    </row>
    <row r="120" spans="1:60" x14ac:dyDescent="0.25">
      <c r="A120" s="555"/>
      <c r="B120" s="528"/>
      <c r="C120" s="528"/>
      <c r="D120" s="528"/>
      <c r="E120" s="533"/>
      <c r="F120" s="534"/>
      <c r="G120" s="534"/>
      <c r="H120" s="534"/>
      <c r="I120" s="535"/>
      <c r="J120" s="533"/>
      <c r="K120" s="534"/>
      <c r="L120" s="534"/>
      <c r="M120" s="534"/>
      <c r="N120" s="535"/>
      <c r="O120" s="533"/>
      <c r="P120" s="534"/>
      <c r="Q120" s="534"/>
      <c r="R120" s="534"/>
      <c r="S120" s="535"/>
      <c r="T120" s="533"/>
      <c r="U120" s="534"/>
      <c r="V120" s="534"/>
      <c r="W120" s="534"/>
      <c r="X120" s="535"/>
      <c r="Y120" s="533"/>
      <c r="Z120" s="534"/>
      <c r="AA120" s="534"/>
      <c r="AB120" s="534"/>
      <c r="AC120" s="534"/>
      <c r="AD120" s="534"/>
      <c r="AE120" s="534"/>
      <c r="AF120" s="534"/>
      <c r="AG120" s="534"/>
      <c r="AH120" s="534"/>
      <c r="AI120" s="535"/>
      <c r="AJ120" s="545"/>
      <c r="AK120" s="546"/>
      <c r="AL120" s="546"/>
      <c r="AM120" s="547"/>
      <c r="AN120" s="599"/>
      <c r="AO120" s="600"/>
      <c r="AP120" s="600"/>
      <c r="AQ120" s="600"/>
      <c r="AR120" s="601"/>
      <c r="AS120" s="533"/>
      <c r="AT120" s="534"/>
      <c r="AU120" s="534"/>
      <c r="AV120" s="534"/>
      <c r="AW120" s="535"/>
      <c r="AX120" s="533"/>
      <c r="AY120" s="534"/>
      <c r="AZ120" s="534"/>
      <c r="BA120" s="534"/>
      <c r="BB120" s="535"/>
      <c r="BC120" s="533"/>
      <c r="BD120" s="534"/>
      <c r="BE120" s="534"/>
      <c r="BF120" s="534"/>
      <c r="BG120" s="535"/>
      <c r="BH120" s="20"/>
    </row>
    <row r="121" spans="1:60" ht="30" customHeight="1" thickBot="1" x14ac:dyDescent="0.3">
      <c r="A121" s="555"/>
      <c r="B121" s="528"/>
      <c r="C121" s="528"/>
      <c r="D121" s="528"/>
      <c r="E121" s="536"/>
      <c r="F121" s="537"/>
      <c r="G121" s="537"/>
      <c r="H121" s="537"/>
      <c r="I121" s="538"/>
      <c r="J121" s="536"/>
      <c r="K121" s="537"/>
      <c r="L121" s="537"/>
      <c r="M121" s="537"/>
      <c r="N121" s="538"/>
      <c r="O121" s="536"/>
      <c r="P121" s="537"/>
      <c r="Q121" s="537"/>
      <c r="R121" s="537"/>
      <c r="S121" s="538"/>
      <c r="T121" s="536"/>
      <c r="U121" s="537"/>
      <c r="V121" s="537"/>
      <c r="W121" s="537"/>
      <c r="X121" s="538"/>
      <c r="Y121" s="536"/>
      <c r="Z121" s="537"/>
      <c r="AA121" s="537"/>
      <c r="AB121" s="537"/>
      <c r="AC121" s="537"/>
      <c r="AD121" s="537"/>
      <c r="AE121" s="537"/>
      <c r="AF121" s="537"/>
      <c r="AG121" s="537"/>
      <c r="AH121" s="537"/>
      <c r="AI121" s="538"/>
      <c r="AJ121" s="548"/>
      <c r="AK121" s="549"/>
      <c r="AL121" s="549"/>
      <c r="AM121" s="550"/>
      <c r="AN121" s="602"/>
      <c r="AO121" s="603"/>
      <c r="AP121" s="603"/>
      <c r="AQ121" s="603"/>
      <c r="AR121" s="604"/>
      <c r="AS121" s="536"/>
      <c r="AT121" s="537"/>
      <c r="AU121" s="537"/>
      <c r="AV121" s="537"/>
      <c r="AW121" s="538"/>
      <c r="AX121" s="536"/>
      <c r="AY121" s="537"/>
      <c r="AZ121" s="537"/>
      <c r="BA121" s="537"/>
      <c r="BB121" s="538"/>
      <c r="BC121" s="536"/>
      <c r="BD121" s="537"/>
      <c r="BE121" s="537"/>
      <c r="BF121" s="537"/>
      <c r="BG121" s="538"/>
      <c r="BH121" s="20"/>
    </row>
    <row r="122" spans="1:60" ht="15" customHeight="1" x14ac:dyDescent="0.25">
      <c r="A122" s="555"/>
      <c r="B122" s="528"/>
      <c r="C122" s="528"/>
      <c r="D122" s="528"/>
      <c r="E122" s="554" t="s">
        <v>29</v>
      </c>
      <c r="F122" s="539" t="s">
        <v>43</v>
      </c>
      <c r="G122" s="539" t="s">
        <v>71</v>
      </c>
      <c r="H122" s="539" t="s">
        <v>45</v>
      </c>
      <c r="I122" s="580" t="s">
        <v>46</v>
      </c>
      <c r="J122" s="554"/>
      <c r="K122" s="539"/>
      <c r="L122" s="539"/>
      <c r="M122" s="539"/>
      <c r="N122" s="539"/>
      <c r="O122" s="564" t="s">
        <v>40</v>
      </c>
      <c r="P122" s="567" t="s">
        <v>41</v>
      </c>
      <c r="Q122" s="567" t="s">
        <v>61</v>
      </c>
      <c r="R122" s="570" t="s">
        <v>56</v>
      </c>
      <c r="S122" s="558" t="s">
        <v>72</v>
      </c>
      <c r="T122" s="577"/>
      <c r="U122" s="539"/>
      <c r="V122" s="539"/>
      <c r="W122" s="551"/>
      <c r="X122" s="539"/>
      <c r="Y122" s="561" t="s">
        <v>37</v>
      </c>
      <c r="Z122" s="36"/>
      <c r="AA122" s="37"/>
      <c r="AB122" s="168"/>
      <c r="AC122" s="539" t="s">
        <v>39</v>
      </c>
      <c r="AD122" s="539" t="s">
        <v>38</v>
      </c>
      <c r="AE122" s="539" t="s">
        <v>52</v>
      </c>
      <c r="AF122" s="97"/>
      <c r="AG122" s="539" t="s">
        <v>66</v>
      </c>
      <c r="AH122" s="539" t="s">
        <v>67</v>
      </c>
      <c r="AI122" s="539" t="s">
        <v>70</v>
      </c>
      <c r="AJ122" s="593" t="s">
        <v>40</v>
      </c>
      <c r="AK122" s="593" t="s">
        <v>41</v>
      </c>
      <c r="AL122" s="593" t="s">
        <v>61</v>
      </c>
      <c r="AM122" s="593" t="s">
        <v>82</v>
      </c>
      <c r="AN122" s="590" t="s">
        <v>48</v>
      </c>
      <c r="AO122" s="596" t="s">
        <v>87</v>
      </c>
      <c r="AP122" s="597"/>
      <c r="AQ122" s="596" t="s">
        <v>88</v>
      </c>
      <c r="AR122" s="598"/>
      <c r="AS122" s="527"/>
      <c r="AT122" s="527"/>
      <c r="AU122" s="527"/>
      <c r="AV122" s="527"/>
      <c r="AW122" s="527"/>
      <c r="AX122" s="527" t="s">
        <v>48</v>
      </c>
      <c r="AY122" s="527" t="s">
        <v>49</v>
      </c>
      <c r="AZ122" s="527" t="s">
        <v>50</v>
      </c>
      <c r="BA122" s="527" t="s">
        <v>62</v>
      </c>
      <c r="BB122" s="527" t="s">
        <v>51</v>
      </c>
      <c r="BC122" s="527" t="s">
        <v>48</v>
      </c>
      <c r="BD122" s="527" t="s">
        <v>49</v>
      </c>
      <c r="BE122" s="527" t="s">
        <v>50</v>
      </c>
      <c r="BF122" s="527" t="s">
        <v>62</v>
      </c>
      <c r="BG122" s="527" t="s">
        <v>51</v>
      </c>
      <c r="BH122" s="20"/>
    </row>
    <row r="123" spans="1:60" ht="28.5" customHeight="1" thickBot="1" x14ac:dyDescent="0.3">
      <c r="A123" s="555"/>
      <c r="B123" s="528"/>
      <c r="C123" s="528"/>
      <c r="D123" s="528"/>
      <c r="E123" s="555"/>
      <c r="F123" s="540"/>
      <c r="G123" s="540"/>
      <c r="H123" s="540"/>
      <c r="I123" s="581"/>
      <c r="J123" s="555"/>
      <c r="K123" s="540"/>
      <c r="L123" s="540"/>
      <c r="M123" s="540"/>
      <c r="N123" s="540"/>
      <c r="O123" s="565"/>
      <c r="P123" s="568"/>
      <c r="Q123" s="568"/>
      <c r="R123" s="571"/>
      <c r="S123" s="559"/>
      <c r="T123" s="578"/>
      <c r="U123" s="540"/>
      <c r="V123" s="540"/>
      <c r="W123" s="552"/>
      <c r="X123" s="540"/>
      <c r="Y123" s="562"/>
      <c r="Z123" s="38"/>
      <c r="AA123" s="39"/>
      <c r="AB123" s="168"/>
      <c r="AC123" s="540"/>
      <c r="AD123" s="540"/>
      <c r="AE123" s="540"/>
      <c r="AF123" s="98"/>
      <c r="AG123" s="540"/>
      <c r="AH123" s="540"/>
      <c r="AI123" s="540"/>
      <c r="AJ123" s="594"/>
      <c r="AK123" s="594"/>
      <c r="AL123" s="594"/>
      <c r="AM123" s="594"/>
      <c r="AN123" s="591"/>
      <c r="AO123" s="602"/>
      <c r="AP123" s="603"/>
      <c r="AQ123" s="602"/>
      <c r="AR123" s="604"/>
      <c r="AS123" s="528"/>
      <c r="AT123" s="528"/>
      <c r="AU123" s="528"/>
      <c r="AV123" s="528"/>
      <c r="AW123" s="528"/>
      <c r="AX123" s="528"/>
      <c r="AY123" s="528"/>
      <c r="AZ123" s="528"/>
      <c r="BA123" s="528"/>
      <c r="BB123" s="528"/>
      <c r="BC123" s="528"/>
      <c r="BD123" s="528"/>
      <c r="BE123" s="528"/>
      <c r="BF123" s="528"/>
      <c r="BG123" s="528"/>
      <c r="BH123" s="20"/>
    </row>
    <row r="124" spans="1:60" x14ac:dyDescent="0.25">
      <c r="A124" s="555"/>
      <c r="B124" s="528"/>
      <c r="C124" s="528"/>
      <c r="D124" s="528"/>
      <c r="E124" s="555"/>
      <c r="F124" s="540"/>
      <c r="G124" s="540"/>
      <c r="H124" s="540"/>
      <c r="I124" s="581"/>
      <c r="J124" s="555"/>
      <c r="K124" s="540"/>
      <c r="L124" s="540"/>
      <c r="M124" s="540"/>
      <c r="N124" s="540"/>
      <c r="O124" s="565"/>
      <c r="P124" s="568"/>
      <c r="Q124" s="568"/>
      <c r="R124" s="571"/>
      <c r="S124" s="559"/>
      <c r="T124" s="578"/>
      <c r="U124" s="540"/>
      <c r="V124" s="540"/>
      <c r="W124" s="552"/>
      <c r="X124" s="540"/>
      <c r="Y124" s="562"/>
      <c r="Z124" s="38"/>
      <c r="AA124" s="39"/>
      <c r="AB124" s="168"/>
      <c r="AC124" s="540"/>
      <c r="AD124" s="540"/>
      <c r="AE124" s="540"/>
      <c r="AF124" s="98"/>
      <c r="AG124" s="540"/>
      <c r="AH124" s="540"/>
      <c r="AI124" s="540"/>
      <c r="AJ124" s="594"/>
      <c r="AK124" s="594"/>
      <c r="AL124" s="594"/>
      <c r="AM124" s="594"/>
      <c r="AN124" s="591"/>
      <c r="AO124" s="591" t="s">
        <v>89</v>
      </c>
      <c r="AP124" s="591" t="s">
        <v>90</v>
      </c>
      <c r="AQ124" s="591" t="s">
        <v>91</v>
      </c>
      <c r="AR124" s="591" t="s">
        <v>92</v>
      </c>
      <c r="AS124" s="528"/>
      <c r="AT124" s="528"/>
      <c r="AU124" s="528"/>
      <c r="AV124" s="528"/>
      <c r="AW124" s="528"/>
      <c r="AX124" s="528"/>
      <c r="AY124" s="528"/>
      <c r="AZ124" s="528"/>
      <c r="BA124" s="528"/>
      <c r="BB124" s="528"/>
      <c r="BC124" s="528"/>
      <c r="BD124" s="528"/>
      <c r="BE124" s="528"/>
      <c r="BF124" s="528"/>
      <c r="BG124" s="528"/>
      <c r="BH124" s="20"/>
    </row>
    <row r="125" spans="1:60" x14ac:dyDescent="0.25">
      <c r="A125" s="555"/>
      <c r="B125" s="528"/>
      <c r="C125" s="528"/>
      <c r="D125" s="528"/>
      <c r="E125" s="555"/>
      <c r="F125" s="540"/>
      <c r="G125" s="540"/>
      <c r="H125" s="540"/>
      <c r="I125" s="581"/>
      <c r="J125" s="555"/>
      <c r="K125" s="540"/>
      <c r="L125" s="540"/>
      <c r="M125" s="540"/>
      <c r="N125" s="540"/>
      <c r="O125" s="565"/>
      <c r="P125" s="568"/>
      <c r="Q125" s="568"/>
      <c r="R125" s="571"/>
      <c r="S125" s="559"/>
      <c r="T125" s="578"/>
      <c r="U125" s="540"/>
      <c r="V125" s="540"/>
      <c r="W125" s="552"/>
      <c r="X125" s="540"/>
      <c r="Y125" s="562"/>
      <c r="Z125" s="38"/>
      <c r="AA125" s="39"/>
      <c r="AB125" s="168"/>
      <c r="AC125" s="540"/>
      <c r="AD125" s="540"/>
      <c r="AE125" s="540"/>
      <c r="AF125" s="98"/>
      <c r="AG125" s="540"/>
      <c r="AH125" s="540"/>
      <c r="AI125" s="540"/>
      <c r="AJ125" s="594"/>
      <c r="AK125" s="594"/>
      <c r="AL125" s="594"/>
      <c r="AM125" s="594"/>
      <c r="AN125" s="591"/>
      <c r="AO125" s="591"/>
      <c r="AP125" s="591"/>
      <c r="AQ125" s="591"/>
      <c r="AR125" s="591"/>
      <c r="AS125" s="528"/>
      <c r="AT125" s="528"/>
      <c r="AU125" s="528"/>
      <c r="AV125" s="528"/>
      <c r="AW125" s="528"/>
      <c r="AX125" s="528"/>
      <c r="AY125" s="528"/>
      <c r="AZ125" s="528"/>
      <c r="BA125" s="528"/>
      <c r="BB125" s="528"/>
      <c r="BC125" s="528"/>
      <c r="BD125" s="528"/>
      <c r="BE125" s="528"/>
      <c r="BF125" s="528"/>
      <c r="BG125" s="528"/>
      <c r="BH125" s="20"/>
    </row>
    <row r="126" spans="1:60" ht="120.75" customHeight="1" thickBot="1" x14ac:dyDescent="0.3">
      <c r="A126" s="556"/>
      <c r="B126" s="529"/>
      <c r="C126" s="529"/>
      <c r="D126" s="529"/>
      <c r="E126" s="556"/>
      <c r="F126" s="541"/>
      <c r="G126" s="541"/>
      <c r="H126" s="541"/>
      <c r="I126" s="582"/>
      <c r="J126" s="556"/>
      <c r="K126" s="541"/>
      <c r="L126" s="541"/>
      <c r="M126" s="541"/>
      <c r="N126" s="541"/>
      <c r="O126" s="575"/>
      <c r="P126" s="574"/>
      <c r="Q126" s="574"/>
      <c r="R126" s="572"/>
      <c r="S126" s="576"/>
      <c r="T126" s="579"/>
      <c r="U126" s="541"/>
      <c r="V126" s="541"/>
      <c r="W126" s="553"/>
      <c r="X126" s="541"/>
      <c r="Y126" s="563"/>
      <c r="Z126" s="40"/>
      <c r="AA126" s="41"/>
      <c r="AB126" s="169"/>
      <c r="AC126" s="541"/>
      <c r="AD126" s="541"/>
      <c r="AE126" s="541"/>
      <c r="AF126" s="99"/>
      <c r="AG126" s="541"/>
      <c r="AH126" s="541"/>
      <c r="AI126" s="541"/>
      <c r="AJ126" s="595"/>
      <c r="AK126" s="595"/>
      <c r="AL126" s="595"/>
      <c r="AM126" s="595"/>
      <c r="AN126" s="592"/>
      <c r="AO126" s="592"/>
      <c r="AP126" s="592"/>
      <c r="AQ126" s="592"/>
      <c r="AR126" s="592"/>
      <c r="AS126" s="529"/>
      <c r="AT126" s="529"/>
      <c r="AU126" s="529"/>
      <c r="AV126" s="529"/>
      <c r="AW126" s="529"/>
      <c r="AX126" s="529"/>
      <c r="AY126" s="529"/>
      <c r="AZ126" s="529"/>
      <c r="BA126" s="529"/>
      <c r="BB126" s="529"/>
      <c r="BC126" s="529"/>
      <c r="BD126" s="529"/>
      <c r="BE126" s="529"/>
      <c r="BF126" s="529"/>
      <c r="BG126" s="529"/>
      <c r="BH126" s="20"/>
    </row>
    <row r="127" spans="1:60" hidden="1" x14ac:dyDescent="0.25">
      <c r="A127" s="1" t="s">
        <v>27</v>
      </c>
      <c r="B127" s="56"/>
      <c r="C127" s="59"/>
      <c r="D127" s="56"/>
      <c r="E127" s="2"/>
      <c r="F127" s="11"/>
      <c r="G127" s="11"/>
      <c r="H127" s="11"/>
      <c r="I127" s="62"/>
      <c r="J127" s="2"/>
      <c r="K127" s="11"/>
      <c r="L127" s="11"/>
      <c r="M127" s="11"/>
      <c r="N127" s="62"/>
      <c r="O127" s="158"/>
      <c r="P127" s="158"/>
      <c r="Q127" s="158"/>
      <c r="R127" s="158"/>
      <c r="S127" s="158"/>
      <c r="T127" s="52"/>
      <c r="U127" s="18"/>
      <c r="V127" s="18"/>
      <c r="W127" s="27"/>
      <c r="X127" s="158"/>
      <c r="Y127" s="64"/>
      <c r="Z127" s="31"/>
      <c r="AA127" s="31"/>
      <c r="AB127" s="31"/>
      <c r="AC127" s="18"/>
      <c r="AD127" s="18"/>
      <c r="AE127" s="87"/>
      <c r="AF127" s="91"/>
      <c r="AG127" s="50"/>
      <c r="AH127" s="50"/>
      <c r="AI127" s="80"/>
      <c r="AJ127" s="52"/>
      <c r="AK127" s="18"/>
      <c r="AL127" s="18"/>
      <c r="AM127" s="27"/>
      <c r="AN127" s="64"/>
      <c r="AO127" s="18"/>
      <c r="AP127" s="18"/>
      <c r="AQ127" s="18"/>
      <c r="AR127" s="27"/>
      <c r="AS127" s="52"/>
      <c r="AT127" s="18"/>
      <c r="AU127" s="18"/>
      <c r="AV127" s="18"/>
      <c r="AW127" s="27"/>
      <c r="AX127" s="52"/>
      <c r="AY127" s="18"/>
      <c r="AZ127" s="18"/>
      <c r="BA127" s="18"/>
      <c r="BB127" s="27"/>
      <c r="BC127" s="52"/>
      <c r="BD127" s="18"/>
      <c r="BE127" s="18"/>
      <c r="BF127" s="18"/>
      <c r="BG127" s="27"/>
      <c r="BH127" s="21"/>
    </row>
    <row r="128" spans="1:60" hidden="1" x14ac:dyDescent="0.25">
      <c r="A128" s="3" t="s">
        <v>0</v>
      </c>
      <c r="B128" s="57"/>
      <c r="C128" s="57"/>
      <c r="D128" s="57"/>
      <c r="E128" s="5"/>
      <c r="F128" s="9"/>
      <c r="G128" s="9"/>
      <c r="H128" s="9"/>
      <c r="I128" s="63"/>
      <c r="J128" s="5"/>
      <c r="K128" s="9"/>
      <c r="L128" s="9"/>
      <c r="M128" s="9"/>
      <c r="N128" s="63"/>
      <c r="O128" s="155"/>
      <c r="P128" s="155"/>
      <c r="Q128" s="155"/>
      <c r="R128" s="155"/>
      <c r="S128" s="155"/>
      <c r="T128" s="53"/>
      <c r="U128" s="19"/>
      <c r="V128" s="19"/>
      <c r="W128" s="28"/>
      <c r="X128" s="155"/>
      <c r="Y128" s="65"/>
      <c r="Z128" s="10"/>
      <c r="AA128" s="10"/>
      <c r="AB128" s="10"/>
      <c r="AC128" s="19"/>
      <c r="AD128" s="19"/>
      <c r="AE128" s="88"/>
      <c r="AF128" s="88"/>
      <c r="AG128" s="19"/>
      <c r="AH128" s="19"/>
      <c r="AI128" s="53"/>
      <c r="AJ128" s="53"/>
      <c r="AK128" s="19"/>
      <c r="AL128" s="19"/>
      <c r="AM128" s="28"/>
      <c r="AN128" s="65"/>
      <c r="AO128" s="19"/>
      <c r="AP128" s="19"/>
      <c r="AQ128" s="19"/>
      <c r="AR128" s="28"/>
      <c r="AS128" s="53"/>
      <c r="AT128" s="19"/>
      <c r="AU128" s="19"/>
      <c r="AV128" s="19"/>
      <c r="AW128" s="28"/>
      <c r="AX128" s="53"/>
      <c r="AY128" s="19"/>
      <c r="AZ128" s="19"/>
      <c r="BA128" s="19"/>
      <c r="BB128" s="19"/>
      <c r="BC128" s="53"/>
      <c r="BD128" s="19"/>
      <c r="BE128" s="19"/>
      <c r="BF128" s="19"/>
      <c r="BG128" s="19"/>
      <c r="BH128" s="21"/>
    </row>
    <row r="129" spans="1:60" hidden="1" x14ac:dyDescent="0.25">
      <c r="A129" s="3" t="s">
        <v>1</v>
      </c>
      <c r="B129" s="57"/>
      <c r="C129" s="57"/>
      <c r="D129" s="57"/>
      <c r="E129" s="5"/>
      <c r="F129" s="9"/>
      <c r="G129" s="9"/>
      <c r="H129" s="9"/>
      <c r="I129" s="63"/>
      <c r="J129" s="5"/>
      <c r="K129" s="9"/>
      <c r="L129" s="9"/>
      <c r="M129" s="9"/>
      <c r="N129" s="63"/>
      <c r="O129" s="155"/>
      <c r="P129" s="155"/>
      <c r="Q129" s="155"/>
      <c r="R129" s="155"/>
      <c r="S129" s="155"/>
      <c r="T129" s="53"/>
      <c r="U129" s="19"/>
      <c r="V129" s="19"/>
      <c r="W129" s="28"/>
      <c r="X129" s="155"/>
      <c r="Y129" s="65"/>
      <c r="Z129" s="10"/>
      <c r="AA129" s="10"/>
      <c r="AB129" s="10"/>
      <c r="AC129" s="19"/>
      <c r="AD129" s="19"/>
      <c r="AE129" s="88"/>
      <c r="AF129" s="88"/>
      <c r="AG129" s="19"/>
      <c r="AH129" s="19"/>
      <c r="AI129" s="53"/>
      <c r="AJ129" s="53"/>
      <c r="AK129" s="19"/>
      <c r="AL129" s="19"/>
      <c r="AM129" s="28"/>
      <c r="AN129" s="65"/>
      <c r="AO129" s="19"/>
      <c r="AP129" s="19"/>
      <c r="AQ129" s="19"/>
      <c r="AR129" s="28"/>
      <c r="AS129" s="53"/>
      <c r="AT129" s="19"/>
      <c r="AU129" s="19"/>
      <c r="AV129" s="19"/>
      <c r="AW129" s="28"/>
      <c r="AX129" s="53"/>
      <c r="AY129" s="19"/>
      <c r="AZ129" s="19"/>
      <c r="BA129" s="19"/>
      <c r="BB129" s="19"/>
      <c r="BC129" s="53"/>
      <c r="BD129" s="19"/>
      <c r="BE129" s="19"/>
      <c r="BF129" s="19"/>
      <c r="BG129" s="19"/>
      <c r="BH129" s="21"/>
    </row>
    <row r="130" spans="1:60" hidden="1" x14ac:dyDescent="0.25">
      <c r="A130" s="3" t="s">
        <v>2</v>
      </c>
      <c r="B130" s="57"/>
      <c r="C130" s="57"/>
      <c r="D130" s="57"/>
      <c r="E130" s="5"/>
      <c r="F130" s="9"/>
      <c r="G130" s="9"/>
      <c r="H130" s="9"/>
      <c r="I130" s="63"/>
      <c r="J130" s="5"/>
      <c r="K130" s="9"/>
      <c r="L130" s="9"/>
      <c r="M130" s="9"/>
      <c r="N130" s="63"/>
      <c r="O130" s="155"/>
      <c r="P130" s="155"/>
      <c r="Q130" s="155"/>
      <c r="R130" s="155"/>
      <c r="S130" s="155"/>
      <c r="T130" s="53"/>
      <c r="U130" s="19"/>
      <c r="V130" s="19"/>
      <c r="W130" s="28"/>
      <c r="X130" s="155"/>
      <c r="Y130" s="65"/>
      <c r="Z130" s="10"/>
      <c r="AA130" s="10"/>
      <c r="AB130" s="10"/>
      <c r="AC130" s="19"/>
      <c r="AD130" s="19"/>
      <c r="AE130" s="88"/>
      <c r="AF130" s="88"/>
      <c r="AG130" s="19"/>
      <c r="AH130" s="19"/>
      <c r="AI130" s="53"/>
      <c r="AJ130" s="53"/>
      <c r="AK130" s="19"/>
      <c r="AL130" s="19"/>
      <c r="AM130" s="28"/>
      <c r="AN130" s="65"/>
      <c r="AO130" s="19"/>
      <c r="AP130" s="19"/>
      <c r="AQ130" s="19"/>
      <c r="AR130" s="28"/>
      <c r="AS130" s="53"/>
      <c r="AT130" s="19"/>
      <c r="AU130" s="19"/>
      <c r="AV130" s="19"/>
      <c r="AW130" s="28"/>
      <c r="AX130" s="53"/>
      <c r="AY130" s="19"/>
      <c r="AZ130" s="19"/>
      <c r="BA130" s="19"/>
      <c r="BB130" s="19"/>
      <c r="BC130" s="53"/>
      <c r="BD130" s="19"/>
      <c r="BE130" s="19"/>
      <c r="BF130" s="19"/>
      <c r="BG130" s="19"/>
      <c r="BH130" s="21"/>
    </row>
    <row r="131" spans="1:60" hidden="1" x14ac:dyDescent="0.25">
      <c r="A131" s="3" t="s">
        <v>3</v>
      </c>
      <c r="B131" s="57"/>
      <c r="C131" s="57"/>
      <c r="D131" s="57"/>
      <c r="E131" s="5"/>
      <c r="F131" s="9"/>
      <c r="G131" s="9"/>
      <c r="H131" s="9"/>
      <c r="I131" s="63"/>
      <c r="J131" s="5"/>
      <c r="K131" s="9"/>
      <c r="L131" s="9"/>
      <c r="M131" s="9"/>
      <c r="N131" s="63"/>
      <c r="O131" s="155"/>
      <c r="P131" s="155"/>
      <c r="Q131" s="155"/>
      <c r="R131" s="155"/>
      <c r="S131" s="155"/>
      <c r="T131" s="53"/>
      <c r="U131" s="19"/>
      <c r="V131" s="19"/>
      <c r="W131" s="28"/>
      <c r="X131" s="155"/>
      <c r="Y131" s="65"/>
      <c r="Z131" s="10"/>
      <c r="AA131" s="10"/>
      <c r="AB131" s="10"/>
      <c r="AC131" s="19"/>
      <c r="AD131" s="19"/>
      <c r="AE131" s="88"/>
      <c r="AF131" s="88"/>
      <c r="AG131" s="19"/>
      <c r="AH131" s="19"/>
      <c r="AI131" s="53"/>
      <c r="AJ131" s="53"/>
      <c r="AK131" s="19"/>
      <c r="AL131" s="19"/>
      <c r="AM131" s="28"/>
      <c r="AN131" s="65"/>
      <c r="AO131" s="19"/>
      <c r="AP131" s="19"/>
      <c r="AQ131" s="19"/>
      <c r="AR131" s="28"/>
      <c r="AS131" s="53"/>
      <c r="AT131" s="19"/>
      <c r="AU131" s="19"/>
      <c r="AV131" s="19"/>
      <c r="AW131" s="28"/>
      <c r="AX131" s="53"/>
      <c r="AY131" s="19"/>
      <c r="AZ131" s="19"/>
      <c r="BA131" s="19"/>
      <c r="BB131" s="19"/>
      <c r="BC131" s="53"/>
      <c r="BD131" s="19"/>
      <c r="BE131" s="19"/>
      <c r="BF131" s="19"/>
      <c r="BG131" s="19"/>
      <c r="BH131" s="21"/>
    </row>
    <row r="132" spans="1:60" hidden="1" x14ac:dyDescent="0.25">
      <c r="A132" s="3" t="s">
        <v>4</v>
      </c>
      <c r="B132" s="57"/>
      <c r="C132" s="57"/>
      <c r="D132" s="57"/>
      <c r="E132" s="5"/>
      <c r="F132" s="9"/>
      <c r="G132" s="9"/>
      <c r="H132" s="9"/>
      <c r="I132" s="63"/>
      <c r="J132" s="5"/>
      <c r="K132" s="9"/>
      <c r="L132" s="9"/>
      <c r="M132" s="9"/>
      <c r="N132" s="63"/>
      <c r="O132" s="155"/>
      <c r="P132" s="155"/>
      <c r="Q132" s="155"/>
      <c r="R132" s="155"/>
      <c r="S132" s="155"/>
      <c r="T132" s="53"/>
      <c r="U132" s="19"/>
      <c r="V132" s="19"/>
      <c r="W132" s="28"/>
      <c r="X132" s="155"/>
      <c r="Y132" s="65"/>
      <c r="Z132" s="10"/>
      <c r="AA132" s="10"/>
      <c r="AB132" s="10"/>
      <c r="AC132" s="19"/>
      <c r="AD132" s="19"/>
      <c r="AE132" s="88"/>
      <c r="AF132" s="88"/>
      <c r="AG132" s="19"/>
      <c r="AH132" s="19"/>
      <c r="AI132" s="53"/>
      <c r="AJ132" s="53"/>
      <c r="AK132" s="19"/>
      <c r="AL132" s="19"/>
      <c r="AM132" s="28"/>
      <c r="AN132" s="65"/>
      <c r="AO132" s="19"/>
      <c r="AP132" s="19"/>
      <c r="AQ132" s="19"/>
      <c r="AR132" s="28"/>
      <c r="AS132" s="53"/>
      <c r="AT132" s="19"/>
      <c r="AU132" s="19"/>
      <c r="AV132" s="19"/>
      <c r="AW132" s="28"/>
      <c r="AX132" s="53"/>
      <c r="AY132" s="19"/>
      <c r="AZ132" s="19"/>
      <c r="BA132" s="19"/>
      <c r="BB132" s="19"/>
      <c r="BC132" s="53"/>
      <c r="BD132" s="19"/>
      <c r="BE132" s="19"/>
      <c r="BF132" s="19"/>
      <c r="BG132" s="19"/>
      <c r="BH132" s="21"/>
    </row>
    <row r="133" spans="1:60" hidden="1" x14ac:dyDescent="0.25">
      <c r="A133" s="3" t="s">
        <v>5</v>
      </c>
      <c r="B133" s="57"/>
      <c r="C133" s="57"/>
      <c r="D133" s="57"/>
      <c r="E133" s="5"/>
      <c r="F133" s="9"/>
      <c r="G133" s="9"/>
      <c r="H133" s="9"/>
      <c r="I133" s="63"/>
      <c r="J133" s="5"/>
      <c r="K133" s="9"/>
      <c r="L133" s="9"/>
      <c r="M133" s="9"/>
      <c r="N133" s="63"/>
      <c r="O133" s="155"/>
      <c r="P133" s="155"/>
      <c r="Q133" s="155"/>
      <c r="R133" s="155"/>
      <c r="S133" s="155"/>
      <c r="T133" s="53"/>
      <c r="U133" s="19"/>
      <c r="V133" s="19"/>
      <c r="W133" s="28"/>
      <c r="X133" s="155"/>
      <c r="Y133" s="65"/>
      <c r="Z133" s="10"/>
      <c r="AA133" s="10"/>
      <c r="AB133" s="10"/>
      <c r="AC133" s="19"/>
      <c r="AD133" s="19"/>
      <c r="AE133" s="88"/>
      <c r="AF133" s="88"/>
      <c r="AG133" s="19"/>
      <c r="AH133" s="19"/>
      <c r="AI133" s="53"/>
      <c r="AJ133" s="53"/>
      <c r="AK133" s="19"/>
      <c r="AL133" s="19"/>
      <c r="AM133" s="28"/>
      <c r="AN133" s="65"/>
      <c r="AO133" s="19"/>
      <c r="AP133" s="19"/>
      <c r="AQ133" s="19"/>
      <c r="AR133" s="28"/>
      <c r="AS133" s="53"/>
      <c r="AT133" s="19"/>
      <c r="AU133" s="19"/>
      <c r="AV133" s="19"/>
      <c r="AW133" s="28"/>
      <c r="AX133" s="53"/>
      <c r="AY133" s="19"/>
      <c r="AZ133" s="19"/>
      <c r="BA133" s="19"/>
      <c r="BB133" s="19"/>
      <c r="BC133" s="53"/>
      <c r="BD133" s="19"/>
      <c r="BE133" s="19"/>
      <c r="BF133" s="19"/>
      <c r="BG133" s="19"/>
      <c r="BH133" s="21"/>
    </row>
    <row r="134" spans="1:60" hidden="1" x14ac:dyDescent="0.25">
      <c r="A134" s="3" t="s">
        <v>6</v>
      </c>
      <c r="B134" s="57"/>
      <c r="C134" s="57"/>
      <c r="D134" s="57"/>
      <c r="E134" s="5"/>
      <c r="F134" s="9"/>
      <c r="G134" s="9"/>
      <c r="H134" s="9"/>
      <c r="I134" s="63"/>
      <c r="J134" s="5"/>
      <c r="K134" s="9"/>
      <c r="L134" s="9"/>
      <c r="M134" s="9"/>
      <c r="N134" s="63"/>
      <c r="O134" s="155"/>
      <c r="P134" s="155"/>
      <c r="Q134" s="155"/>
      <c r="R134" s="155"/>
      <c r="S134" s="155"/>
      <c r="T134" s="53"/>
      <c r="U134" s="19"/>
      <c r="V134" s="19"/>
      <c r="W134" s="28"/>
      <c r="X134" s="155"/>
      <c r="Y134" s="65"/>
      <c r="Z134" s="10"/>
      <c r="AA134" s="10"/>
      <c r="AB134" s="10"/>
      <c r="AC134" s="19"/>
      <c r="AD134" s="19"/>
      <c r="AE134" s="88"/>
      <c r="AF134" s="88"/>
      <c r="AG134" s="19"/>
      <c r="AH134" s="19"/>
      <c r="AI134" s="53"/>
      <c r="AJ134" s="53"/>
      <c r="AK134" s="19"/>
      <c r="AL134" s="19"/>
      <c r="AM134" s="28"/>
      <c r="AN134" s="65"/>
      <c r="AO134" s="19"/>
      <c r="AP134" s="19"/>
      <c r="AQ134" s="19"/>
      <c r="AR134" s="28"/>
      <c r="AS134" s="53"/>
      <c r="AT134" s="19"/>
      <c r="AU134" s="19"/>
      <c r="AV134" s="19"/>
      <c r="AW134" s="28"/>
      <c r="AX134" s="53"/>
      <c r="AY134" s="19"/>
      <c r="AZ134" s="19"/>
      <c r="BA134" s="19"/>
      <c r="BB134" s="19"/>
      <c r="BC134" s="53"/>
      <c r="BD134" s="19"/>
      <c r="BE134" s="19"/>
      <c r="BF134" s="19"/>
      <c r="BG134" s="19"/>
      <c r="BH134" s="21"/>
    </row>
    <row r="135" spans="1:60" hidden="1" x14ac:dyDescent="0.25">
      <c r="A135" s="3" t="s">
        <v>7</v>
      </c>
      <c r="B135" s="57"/>
      <c r="C135" s="57"/>
      <c r="D135" s="57"/>
      <c r="E135" s="5"/>
      <c r="F135" s="9"/>
      <c r="G135" s="9"/>
      <c r="H135" s="9"/>
      <c r="I135" s="63"/>
      <c r="J135" s="5"/>
      <c r="K135" s="9"/>
      <c r="L135" s="9"/>
      <c r="M135" s="9"/>
      <c r="N135" s="63"/>
      <c r="O135" s="155"/>
      <c r="P135" s="155"/>
      <c r="Q135" s="155"/>
      <c r="R135" s="155"/>
      <c r="S135" s="155"/>
      <c r="T135" s="53"/>
      <c r="U135" s="19"/>
      <c r="V135" s="19"/>
      <c r="W135" s="28"/>
      <c r="X135" s="155"/>
      <c r="Y135" s="65"/>
      <c r="Z135" s="10"/>
      <c r="AA135" s="10"/>
      <c r="AB135" s="10"/>
      <c r="AC135" s="19"/>
      <c r="AD135" s="19"/>
      <c r="AE135" s="88"/>
      <c r="AF135" s="88"/>
      <c r="AG135" s="19"/>
      <c r="AH135" s="19"/>
      <c r="AI135" s="53"/>
      <c r="AJ135" s="53"/>
      <c r="AK135" s="19"/>
      <c r="AL135" s="19"/>
      <c r="AM135" s="28"/>
      <c r="AN135" s="65"/>
      <c r="AO135" s="19"/>
      <c r="AP135" s="19"/>
      <c r="AQ135" s="19"/>
      <c r="AR135" s="28"/>
      <c r="AS135" s="53"/>
      <c r="AT135" s="19"/>
      <c r="AU135" s="19"/>
      <c r="AV135" s="19"/>
      <c r="AW135" s="28"/>
      <c r="AX135" s="53"/>
      <c r="AY135" s="19"/>
      <c r="AZ135" s="19"/>
      <c r="BA135" s="19"/>
      <c r="BB135" s="19"/>
      <c r="BC135" s="53"/>
      <c r="BD135" s="19"/>
      <c r="BE135" s="19"/>
      <c r="BF135" s="19"/>
      <c r="BG135" s="19"/>
      <c r="BH135" s="21"/>
    </row>
    <row r="136" spans="1:60" hidden="1" x14ac:dyDescent="0.25">
      <c r="A136" s="3" t="s">
        <v>11</v>
      </c>
      <c r="B136" s="57"/>
      <c r="C136" s="57"/>
      <c r="D136" s="57"/>
      <c r="E136" s="5"/>
      <c r="F136" s="9"/>
      <c r="G136" s="9"/>
      <c r="H136" s="9"/>
      <c r="I136" s="63"/>
      <c r="J136" s="5"/>
      <c r="K136" s="9"/>
      <c r="L136" s="9"/>
      <c r="M136" s="9"/>
      <c r="N136" s="63"/>
      <c r="O136" s="155"/>
      <c r="P136" s="155"/>
      <c r="Q136" s="155"/>
      <c r="R136" s="155"/>
      <c r="S136" s="155"/>
      <c r="T136" s="53"/>
      <c r="U136" s="19"/>
      <c r="V136" s="19"/>
      <c r="W136" s="28"/>
      <c r="X136" s="155"/>
      <c r="Y136" s="65"/>
      <c r="Z136" s="10"/>
      <c r="AA136" s="10"/>
      <c r="AB136" s="10"/>
      <c r="AC136" s="19"/>
      <c r="AD136" s="19"/>
      <c r="AE136" s="88"/>
      <c r="AF136" s="88"/>
      <c r="AG136" s="19"/>
      <c r="AH136" s="19"/>
      <c r="AI136" s="53"/>
      <c r="AJ136" s="53"/>
      <c r="AK136" s="19"/>
      <c r="AL136" s="19"/>
      <c r="AM136" s="28"/>
      <c r="AN136" s="65"/>
      <c r="AO136" s="19"/>
      <c r="AP136" s="19"/>
      <c r="AQ136" s="19"/>
      <c r="AR136" s="28"/>
      <c r="AS136" s="53"/>
      <c r="AT136" s="19"/>
      <c r="AU136" s="19"/>
      <c r="AV136" s="19"/>
      <c r="AW136" s="28"/>
      <c r="AX136" s="53"/>
      <c r="AY136" s="19"/>
      <c r="AZ136" s="19"/>
      <c r="BA136" s="19"/>
      <c r="BB136" s="19"/>
      <c r="BC136" s="53"/>
      <c r="BD136" s="19"/>
      <c r="BE136" s="19"/>
      <c r="BF136" s="19"/>
      <c r="BG136" s="19"/>
      <c r="BH136" s="21"/>
    </row>
    <row r="137" spans="1:60" hidden="1" x14ac:dyDescent="0.25">
      <c r="A137" s="12" t="s">
        <v>20</v>
      </c>
      <c r="B137" s="69"/>
      <c r="C137" s="69"/>
      <c r="D137" s="69"/>
      <c r="E137" s="13"/>
      <c r="F137" s="14"/>
      <c r="G137" s="14"/>
      <c r="H137" s="14"/>
      <c r="I137" s="73"/>
      <c r="J137" s="13"/>
      <c r="K137" s="14"/>
      <c r="L137" s="14"/>
      <c r="M137" s="14"/>
      <c r="N137" s="73"/>
      <c r="O137" s="156"/>
      <c r="P137" s="156"/>
      <c r="Q137" s="156"/>
      <c r="R137" s="156"/>
      <c r="S137" s="156"/>
      <c r="T137" s="75"/>
      <c r="U137" s="42"/>
      <c r="V137" s="42"/>
      <c r="W137" s="44"/>
      <c r="X137" s="156"/>
      <c r="Y137" s="76"/>
      <c r="Z137" s="43"/>
      <c r="AA137" s="43"/>
      <c r="AB137" s="43"/>
      <c r="AC137" s="42"/>
      <c r="AD137" s="42"/>
      <c r="AE137" s="89"/>
      <c r="AF137" s="89"/>
      <c r="AG137" s="42"/>
      <c r="AH137" s="42"/>
      <c r="AI137" s="75"/>
      <c r="AJ137" s="75"/>
      <c r="AK137" s="42"/>
      <c r="AL137" s="42"/>
      <c r="AM137" s="44"/>
      <c r="AN137" s="76"/>
      <c r="AO137" s="42"/>
      <c r="AP137" s="42"/>
      <c r="AQ137" s="42"/>
      <c r="AR137" s="44"/>
      <c r="AS137" s="53"/>
      <c r="AT137" s="19"/>
      <c r="AU137" s="19"/>
      <c r="AV137" s="19"/>
      <c r="AW137" s="28"/>
      <c r="AX137" s="53"/>
      <c r="AY137" s="19"/>
      <c r="AZ137" s="19"/>
      <c r="BA137" s="19"/>
      <c r="BB137" s="19"/>
      <c r="BC137" s="53"/>
      <c r="BD137" s="19"/>
      <c r="BE137" s="19"/>
      <c r="BF137" s="19"/>
      <c r="BG137" s="19"/>
      <c r="BH137" s="21"/>
    </row>
    <row r="138" spans="1:60" x14ac:dyDescent="0.25">
      <c r="A138" s="1" t="s">
        <v>12</v>
      </c>
      <c r="B138" s="56">
        <v>0.5</v>
      </c>
      <c r="C138" s="59">
        <f>C102</f>
        <v>85529</v>
      </c>
      <c r="D138" s="59">
        <f>C138*B138</f>
        <v>42764.5</v>
      </c>
      <c r="E138" s="2">
        <f>D138/S138</f>
        <v>20</v>
      </c>
      <c r="F138" s="11">
        <v>20</v>
      </c>
      <c r="G138" s="18">
        <f>F138/1.3</f>
        <v>15.384615384615383</v>
      </c>
      <c r="H138" s="11">
        <v>0</v>
      </c>
      <c r="I138" s="62">
        <v>0</v>
      </c>
      <c r="J138" s="64"/>
      <c r="K138" s="18"/>
      <c r="L138" s="18"/>
      <c r="M138" s="11"/>
      <c r="N138" s="249"/>
      <c r="O138" s="18">
        <f>(D138*AJ138/100)/F138</f>
        <v>2138.2249999999999</v>
      </c>
      <c r="P138" s="11"/>
      <c r="Q138" s="11"/>
      <c r="R138" s="11"/>
      <c r="S138" s="18">
        <f>O138+P138+Q138+R138</f>
        <v>2138.2249999999999</v>
      </c>
      <c r="T138" s="52"/>
      <c r="U138" s="18"/>
      <c r="V138" s="18"/>
      <c r="W138" s="27"/>
      <c r="X138" s="100"/>
      <c r="Y138" s="64">
        <f>D138/E138</f>
        <v>2138.2249999999999</v>
      </c>
      <c r="Z138" s="31"/>
      <c r="AA138" s="31"/>
      <c r="AB138" s="31"/>
      <c r="AC138" s="18">
        <f>C138/E138</f>
        <v>4276.45</v>
      </c>
      <c r="AD138" s="18">
        <f>AC138/$BM$10</f>
        <v>18.27542735042735</v>
      </c>
      <c r="AE138" s="87">
        <f>AD138*1.5</f>
        <v>27.413141025641025</v>
      </c>
      <c r="AF138" s="87"/>
      <c r="AG138" s="18">
        <f>AD138/4</f>
        <v>4.5688568376068375</v>
      </c>
      <c r="AH138" s="18">
        <f>AD138/2</f>
        <v>9.1377136752136749</v>
      </c>
      <c r="AI138" s="52">
        <f>AD138*B138</f>
        <v>9.1377136752136749</v>
      </c>
      <c r="AJ138" s="52">
        <v>100</v>
      </c>
      <c r="AK138" s="18">
        <v>0</v>
      </c>
      <c r="AL138" s="18">
        <v>0</v>
      </c>
      <c r="AM138" s="27">
        <v>0</v>
      </c>
      <c r="AN138" s="64">
        <f>AO138+AP138+AQ138+AR138</f>
        <v>18.27542735042735</v>
      </c>
      <c r="AO138" s="18">
        <f>AD138*AJ138%</f>
        <v>18.27542735042735</v>
      </c>
      <c r="AP138" s="18">
        <f>AD138*AK138%</f>
        <v>0</v>
      </c>
      <c r="AQ138" s="18">
        <f>AD138*AL138%</f>
        <v>0</v>
      </c>
      <c r="AR138" s="27">
        <f>AD138*AM138%</f>
        <v>0</v>
      </c>
      <c r="AS138" s="53"/>
      <c r="AT138" s="19"/>
      <c r="AU138" s="19"/>
      <c r="AV138" s="19"/>
      <c r="AW138" s="28"/>
      <c r="AX138" s="53">
        <f t="shared" ref="AX138:AX145" si="146">AY138+AZ138+BA138+BB138</f>
        <v>4.5688568376068375</v>
      </c>
      <c r="AY138" s="19">
        <f>AG138*AJ138%</f>
        <v>4.5688568376068375</v>
      </c>
      <c r="AZ138" s="19">
        <f>AG138*AK138%</f>
        <v>0</v>
      </c>
      <c r="BA138" s="19">
        <f>AG138*AL138%</f>
        <v>0</v>
      </c>
      <c r="BB138" s="19">
        <f>AG138*AM138</f>
        <v>0</v>
      </c>
      <c r="BC138" s="53">
        <f>BD138+BE138+BF138+BG138</f>
        <v>9.1377136752136749</v>
      </c>
      <c r="BD138" s="19">
        <f>AH138*AJ138%</f>
        <v>9.1377136752136749</v>
      </c>
      <c r="BE138" s="19">
        <f>AH138*AK138%</f>
        <v>0</v>
      </c>
      <c r="BF138" s="19">
        <f>AH138*AL138</f>
        <v>0</v>
      </c>
      <c r="BG138" s="19">
        <f>AH138*AM138</f>
        <v>0</v>
      </c>
      <c r="BH138" s="21"/>
    </row>
    <row r="139" spans="1:60" s="146" customFormat="1" x14ac:dyDescent="0.25">
      <c r="A139" s="136" t="s">
        <v>13</v>
      </c>
      <c r="B139" s="90">
        <v>0.5</v>
      </c>
      <c r="C139" s="137">
        <f>C138</f>
        <v>85529</v>
      </c>
      <c r="D139" s="137">
        <f t="shared" ref="D139:D145" si="147">C139*B139</f>
        <v>42764.5</v>
      </c>
      <c r="E139" s="140">
        <f>D139/S139</f>
        <v>16.528925619834709</v>
      </c>
      <c r="F139" s="138">
        <v>20</v>
      </c>
      <c r="G139" s="19">
        <f t="shared" ref="G139:G145" si="148">F139/1.3</f>
        <v>15.384615384615383</v>
      </c>
      <c r="H139" s="9">
        <v>0</v>
      </c>
      <c r="I139" s="63">
        <v>0</v>
      </c>
      <c r="J139" s="65"/>
      <c r="K139" s="19"/>
      <c r="L139" s="19"/>
      <c r="M139" s="9"/>
      <c r="N139" s="83"/>
      <c r="O139" s="139">
        <f>(D139*AJ139/100)/F139</f>
        <v>641.46749999999997</v>
      </c>
      <c r="P139" s="139">
        <f>(D139*AK139/100)/G139</f>
        <v>1945.7847500000003</v>
      </c>
      <c r="Q139" s="138"/>
      <c r="R139" s="138"/>
      <c r="S139" s="139">
        <f t="shared" ref="S139:S145" si="149">O139+P139+Q139+R139</f>
        <v>2587.2522500000005</v>
      </c>
      <c r="T139" s="53"/>
      <c r="U139" s="19"/>
      <c r="V139" s="139"/>
      <c r="W139" s="141"/>
      <c r="X139" s="101"/>
      <c r="Y139" s="140">
        <f>D139/E139</f>
        <v>2587.2522500000005</v>
      </c>
      <c r="Z139" s="142"/>
      <c r="AA139" s="142"/>
      <c r="AB139" s="142"/>
      <c r="AC139" s="139">
        <f>C139/E139</f>
        <v>5174.5045000000009</v>
      </c>
      <c r="AD139" s="19">
        <f t="shared" ref="AD139:AD145" si="150">AC139/$BM$10</f>
        <v>22.113267094017097</v>
      </c>
      <c r="AE139" s="88">
        <f t="shared" ref="AE139:AE145" si="151">AD139*1.5</f>
        <v>33.169900641025649</v>
      </c>
      <c r="AF139" s="143"/>
      <c r="AG139" s="139">
        <f t="shared" ref="AG139:AG145" si="152">AD139/4</f>
        <v>5.5283167735042742</v>
      </c>
      <c r="AH139" s="139">
        <f t="shared" ref="AH139:AH145" si="153">AD139/2</f>
        <v>11.056633547008548</v>
      </c>
      <c r="AI139" s="53">
        <f t="shared" ref="AI139:AI145" si="154">AD139*B139</f>
        <v>11.056633547008548</v>
      </c>
      <c r="AJ139" s="144">
        <v>30</v>
      </c>
      <c r="AK139" s="139">
        <v>70</v>
      </c>
      <c r="AL139" s="139">
        <v>0</v>
      </c>
      <c r="AM139" s="141">
        <v>0</v>
      </c>
      <c r="AN139" s="140">
        <f t="shared" ref="AN139:AN145" si="155">AO139+AP139+AQ139+AR139</f>
        <v>22.113267094017097</v>
      </c>
      <c r="AO139" s="139">
        <f t="shared" ref="AO139:AO144" si="156">AD139*AJ139%</f>
        <v>6.6339801282051285</v>
      </c>
      <c r="AP139" s="139">
        <f t="shared" ref="AP139:AP145" si="157">AD139*AK139%</f>
        <v>15.479286965811967</v>
      </c>
      <c r="AQ139" s="139">
        <f t="shared" ref="AQ139:AQ145" si="158">AD139*AL139%</f>
        <v>0</v>
      </c>
      <c r="AR139" s="141">
        <f t="shared" ref="AR139:AR145" si="159">AD139*AM139%</f>
        <v>0</v>
      </c>
      <c r="AS139" s="144"/>
      <c r="AT139" s="19"/>
      <c r="AU139" s="139"/>
      <c r="AV139" s="139"/>
      <c r="AW139" s="141"/>
      <c r="AX139" s="144">
        <f t="shared" si="146"/>
        <v>5.5283167735042742</v>
      </c>
      <c r="AY139" s="139">
        <f t="shared" ref="AY139:AY145" si="160">AG139*AJ139%</f>
        <v>1.6584950320512821</v>
      </c>
      <c r="AZ139" s="139">
        <f t="shared" ref="AZ139:AZ145" si="161">AG139*AK139%</f>
        <v>3.8698217414529918</v>
      </c>
      <c r="BA139" s="139">
        <f t="shared" ref="BA139:BA145" si="162">AG139*AL139%</f>
        <v>0</v>
      </c>
      <c r="BB139" s="139">
        <f t="shared" ref="BB139:BB145" si="163">AG139*AM139</f>
        <v>0</v>
      </c>
      <c r="BC139" s="144">
        <f t="shared" ref="BC139:BC145" si="164">BD139+BE139+BF139+BG139</f>
        <v>11.056633547008548</v>
      </c>
      <c r="BD139" s="139">
        <f t="shared" ref="BD139:BD145" si="165">AH139*AJ139%</f>
        <v>3.3169900641025643</v>
      </c>
      <c r="BE139" s="139">
        <f t="shared" ref="BE139:BE145" si="166">AH139*AK139%</f>
        <v>7.7396434829059837</v>
      </c>
      <c r="BF139" s="139">
        <f t="shared" ref="BF139:BF145" si="167">AH139*AL139</f>
        <v>0</v>
      </c>
      <c r="BG139" s="139">
        <f t="shared" ref="BG139:BG145" si="168">AH139*AM139</f>
        <v>0</v>
      </c>
      <c r="BH139" s="145"/>
    </row>
    <row r="140" spans="1:60" s="146" customFormat="1" x14ac:dyDescent="0.25">
      <c r="A140" s="136" t="s">
        <v>24</v>
      </c>
      <c r="B140" s="90">
        <v>0.5</v>
      </c>
      <c r="C140" s="137">
        <f>C139</f>
        <v>85529</v>
      </c>
      <c r="D140" s="137">
        <f t="shared" si="147"/>
        <v>42764.5</v>
      </c>
      <c r="E140" s="140">
        <f>D140/S140</f>
        <v>16.528925619834709</v>
      </c>
      <c r="F140" s="138">
        <v>20</v>
      </c>
      <c r="G140" s="19">
        <f t="shared" si="148"/>
        <v>15.384615384615383</v>
      </c>
      <c r="H140" s="9">
        <v>0</v>
      </c>
      <c r="I140" s="63">
        <v>0</v>
      </c>
      <c r="J140" s="65"/>
      <c r="K140" s="19"/>
      <c r="L140" s="19"/>
      <c r="M140" s="9"/>
      <c r="N140" s="83"/>
      <c r="O140" s="139">
        <f>(D140*AJ140/100)/F140</f>
        <v>641.46749999999997</v>
      </c>
      <c r="P140" s="139">
        <f>(D140*AK140/100)/G140</f>
        <v>1945.7847500000003</v>
      </c>
      <c r="Q140" s="138"/>
      <c r="R140" s="138"/>
      <c r="S140" s="139">
        <f t="shared" si="149"/>
        <v>2587.2522500000005</v>
      </c>
      <c r="T140" s="53"/>
      <c r="U140" s="19"/>
      <c r="V140" s="139"/>
      <c r="W140" s="141"/>
      <c r="X140" s="101"/>
      <c r="Y140" s="140">
        <f>D140/E140</f>
        <v>2587.2522500000005</v>
      </c>
      <c r="Z140" s="142"/>
      <c r="AA140" s="142"/>
      <c r="AB140" s="142"/>
      <c r="AC140" s="139">
        <f>C140/E140</f>
        <v>5174.5045000000009</v>
      </c>
      <c r="AD140" s="19">
        <f t="shared" si="150"/>
        <v>22.113267094017097</v>
      </c>
      <c r="AE140" s="88">
        <f t="shared" si="151"/>
        <v>33.169900641025649</v>
      </c>
      <c r="AF140" s="143"/>
      <c r="AG140" s="139">
        <f t="shared" si="152"/>
        <v>5.5283167735042742</v>
      </c>
      <c r="AH140" s="139">
        <f t="shared" si="153"/>
        <v>11.056633547008548</v>
      </c>
      <c r="AI140" s="53">
        <f t="shared" si="154"/>
        <v>11.056633547008548</v>
      </c>
      <c r="AJ140" s="144">
        <v>30</v>
      </c>
      <c r="AK140" s="139">
        <v>70</v>
      </c>
      <c r="AL140" s="139">
        <v>0</v>
      </c>
      <c r="AM140" s="141">
        <v>0</v>
      </c>
      <c r="AN140" s="140">
        <f t="shared" si="155"/>
        <v>22.113267094017097</v>
      </c>
      <c r="AO140" s="139">
        <f t="shared" si="156"/>
        <v>6.6339801282051285</v>
      </c>
      <c r="AP140" s="139">
        <f t="shared" si="157"/>
        <v>15.479286965811967</v>
      </c>
      <c r="AQ140" s="139">
        <f t="shared" si="158"/>
        <v>0</v>
      </c>
      <c r="AR140" s="141">
        <f t="shared" si="159"/>
        <v>0</v>
      </c>
      <c r="AS140" s="144"/>
      <c r="AT140" s="19"/>
      <c r="AU140" s="139"/>
      <c r="AV140" s="139"/>
      <c r="AW140" s="141"/>
      <c r="AX140" s="144">
        <f t="shared" si="146"/>
        <v>5.5283167735042742</v>
      </c>
      <c r="AY140" s="139">
        <f t="shared" si="160"/>
        <v>1.6584950320512821</v>
      </c>
      <c r="AZ140" s="139">
        <f t="shared" si="161"/>
        <v>3.8698217414529918</v>
      </c>
      <c r="BA140" s="139">
        <f t="shared" si="162"/>
        <v>0</v>
      </c>
      <c r="BB140" s="139">
        <f t="shared" si="163"/>
        <v>0</v>
      </c>
      <c r="BC140" s="144">
        <f t="shared" si="164"/>
        <v>11.056633547008548</v>
      </c>
      <c r="BD140" s="139">
        <f t="shared" si="165"/>
        <v>3.3169900641025643</v>
      </c>
      <c r="BE140" s="139">
        <f t="shared" si="166"/>
        <v>7.7396434829059837</v>
      </c>
      <c r="BF140" s="139">
        <f t="shared" si="167"/>
        <v>0</v>
      </c>
      <c r="BG140" s="139">
        <f t="shared" si="168"/>
        <v>0</v>
      </c>
      <c r="BH140" s="145"/>
    </row>
    <row r="141" spans="1:60" x14ac:dyDescent="0.25">
      <c r="A141" s="4" t="s">
        <v>28</v>
      </c>
      <c r="B141" s="58">
        <f>B142+B143</f>
        <v>0.5</v>
      </c>
      <c r="C141" s="60">
        <f>C140</f>
        <v>85529</v>
      </c>
      <c r="D141" s="60">
        <f t="shared" si="147"/>
        <v>42764.5</v>
      </c>
      <c r="E141" s="5">
        <f>D141/S141</f>
        <v>18</v>
      </c>
      <c r="F141" s="9">
        <v>18</v>
      </c>
      <c r="G141" s="19">
        <f t="shared" si="148"/>
        <v>13.846153846153845</v>
      </c>
      <c r="H141" s="9">
        <v>0</v>
      </c>
      <c r="I141" s="63">
        <v>0</v>
      </c>
      <c r="J141" s="65"/>
      <c r="K141" s="19"/>
      <c r="L141" s="19"/>
      <c r="M141" s="9"/>
      <c r="N141" s="83"/>
      <c r="O141" s="19">
        <f>(D141*AJ141/100)/F141</f>
        <v>2375.8055555555557</v>
      </c>
      <c r="P141" s="9"/>
      <c r="Q141" s="9"/>
      <c r="R141" s="9"/>
      <c r="S141" s="19">
        <f t="shared" si="149"/>
        <v>2375.8055555555557</v>
      </c>
      <c r="T141" s="53"/>
      <c r="U141" s="19"/>
      <c r="V141" s="19"/>
      <c r="W141" s="28"/>
      <c r="X141" s="101"/>
      <c r="Y141" s="65">
        <f>D141/E141</f>
        <v>2375.8055555555557</v>
      </c>
      <c r="Z141" s="10"/>
      <c r="AA141" s="10"/>
      <c r="AB141" s="10"/>
      <c r="AC141" s="19">
        <f>C141/E141</f>
        <v>4751.6111111111113</v>
      </c>
      <c r="AD141" s="19">
        <f t="shared" si="150"/>
        <v>20.306030389363723</v>
      </c>
      <c r="AE141" s="88">
        <f t="shared" si="151"/>
        <v>30.459045584045583</v>
      </c>
      <c r="AF141" s="88"/>
      <c r="AG141" s="19">
        <f t="shared" si="152"/>
        <v>5.0765075973409308</v>
      </c>
      <c r="AH141" s="19">
        <f t="shared" si="153"/>
        <v>10.153015194681862</v>
      </c>
      <c r="AI141" s="53">
        <f t="shared" si="154"/>
        <v>10.153015194681862</v>
      </c>
      <c r="AJ141" s="53">
        <v>100</v>
      </c>
      <c r="AK141" s="19">
        <v>0</v>
      </c>
      <c r="AL141" s="19">
        <v>0</v>
      </c>
      <c r="AM141" s="28">
        <v>0</v>
      </c>
      <c r="AN141" s="65">
        <f t="shared" si="155"/>
        <v>20.306030389363723</v>
      </c>
      <c r="AO141" s="19">
        <f t="shared" si="156"/>
        <v>20.306030389363723</v>
      </c>
      <c r="AP141" s="19">
        <f t="shared" si="157"/>
        <v>0</v>
      </c>
      <c r="AQ141" s="19">
        <f t="shared" si="158"/>
        <v>0</v>
      </c>
      <c r="AR141" s="28">
        <f t="shared" si="159"/>
        <v>0</v>
      </c>
      <c r="AS141" s="53"/>
      <c r="AT141" s="19"/>
      <c r="AU141" s="19"/>
      <c r="AV141" s="19"/>
      <c r="AW141" s="28"/>
      <c r="AX141" s="53">
        <f t="shared" si="146"/>
        <v>5.0765075973409308</v>
      </c>
      <c r="AY141" s="19">
        <f t="shared" si="160"/>
        <v>5.0765075973409308</v>
      </c>
      <c r="AZ141" s="19">
        <f t="shared" si="161"/>
        <v>0</v>
      </c>
      <c r="BA141" s="19">
        <f t="shared" si="162"/>
        <v>0</v>
      </c>
      <c r="BB141" s="19">
        <f t="shared" si="163"/>
        <v>0</v>
      </c>
      <c r="BC141" s="53">
        <f t="shared" si="164"/>
        <v>10.153015194681862</v>
      </c>
      <c r="BD141" s="19">
        <f t="shared" si="165"/>
        <v>10.153015194681862</v>
      </c>
      <c r="BE141" s="19">
        <f t="shared" si="166"/>
        <v>0</v>
      </c>
      <c r="BF141" s="19">
        <f t="shared" si="167"/>
        <v>0</v>
      </c>
      <c r="BG141" s="19">
        <f t="shared" si="168"/>
        <v>0</v>
      </c>
      <c r="BH141" s="21"/>
    </row>
    <row r="142" spans="1:60" x14ac:dyDescent="0.25">
      <c r="A142" s="8" t="s">
        <v>21</v>
      </c>
      <c r="B142" s="58">
        <v>0</v>
      </c>
      <c r="C142" s="60">
        <v>0</v>
      </c>
      <c r="D142" s="60">
        <v>0</v>
      </c>
      <c r="E142" s="5">
        <v>0</v>
      </c>
      <c r="F142" s="9">
        <v>0</v>
      </c>
      <c r="G142" s="19">
        <f t="shared" si="148"/>
        <v>0</v>
      </c>
      <c r="H142" s="9">
        <v>0</v>
      </c>
      <c r="I142" s="63">
        <v>0</v>
      </c>
      <c r="J142" s="65"/>
      <c r="K142" s="19"/>
      <c r="L142" s="19"/>
      <c r="M142" s="9"/>
      <c r="N142" s="83"/>
      <c r="O142" s="19"/>
      <c r="P142" s="9"/>
      <c r="Q142" s="9"/>
      <c r="R142" s="9"/>
      <c r="S142" s="19">
        <f t="shared" si="149"/>
        <v>0</v>
      </c>
      <c r="T142" s="53"/>
      <c r="U142" s="19"/>
      <c r="V142" s="19"/>
      <c r="W142" s="28"/>
      <c r="X142" s="101"/>
      <c r="Y142" s="65">
        <v>0</v>
      </c>
      <c r="Z142" s="10"/>
      <c r="AA142" s="10"/>
      <c r="AB142" s="10"/>
      <c r="AC142" s="19">
        <v>0</v>
      </c>
      <c r="AD142" s="19">
        <f t="shared" si="150"/>
        <v>0</v>
      </c>
      <c r="AE142" s="88">
        <f t="shared" si="151"/>
        <v>0</v>
      </c>
      <c r="AF142" s="88"/>
      <c r="AG142" s="19">
        <f t="shared" si="152"/>
        <v>0</v>
      </c>
      <c r="AH142" s="19">
        <f t="shared" si="153"/>
        <v>0</v>
      </c>
      <c r="AI142" s="53">
        <f t="shared" si="154"/>
        <v>0</v>
      </c>
      <c r="AJ142" s="53">
        <v>0</v>
      </c>
      <c r="AK142" s="19">
        <v>0</v>
      </c>
      <c r="AL142" s="19">
        <v>0</v>
      </c>
      <c r="AM142" s="28">
        <v>0</v>
      </c>
      <c r="AN142" s="65">
        <f t="shared" si="155"/>
        <v>0</v>
      </c>
      <c r="AO142" s="19">
        <f t="shared" si="156"/>
        <v>0</v>
      </c>
      <c r="AP142" s="19">
        <f t="shared" si="157"/>
        <v>0</v>
      </c>
      <c r="AQ142" s="19">
        <f t="shared" si="158"/>
        <v>0</v>
      </c>
      <c r="AR142" s="28">
        <f t="shared" si="159"/>
        <v>0</v>
      </c>
      <c r="AS142" s="53"/>
      <c r="AT142" s="19"/>
      <c r="AU142" s="19"/>
      <c r="AV142" s="19"/>
      <c r="AW142" s="28"/>
      <c r="AX142" s="53">
        <f t="shared" si="146"/>
        <v>0</v>
      </c>
      <c r="AY142" s="19">
        <f t="shared" si="160"/>
        <v>0</v>
      </c>
      <c r="AZ142" s="19">
        <f t="shared" si="161"/>
        <v>0</v>
      </c>
      <c r="BA142" s="19">
        <f t="shared" si="162"/>
        <v>0</v>
      </c>
      <c r="BB142" s="19">
        <f t="shared" si="163"/>
        <v>0</v>
      </c>
      <c r="BC142" s="53">
        <f t="shared" si="164"/>
        <v>0</v>
      </c>
      <c r="BD142" s="19">
        <f t="shared" si="165"/>
        <v>0</v>
      </c>
      <c r="BE142" s="19">
        <f t="shared" si="166"/>
        <v>0</v>
      </c>
      <c r="BF142" s="19">
        <f t="shared" si="167"/>
        <v>0</v>
      </c>
      <c r="BG142" s="19">
        <f t="shared" si="168"/>
        <v>0</v>
      </c>
      <c r="BH142" s="21"/>
    </row>
    <row r="143" spans="1:60" x14ac:dyDescent="0.25">
      <c r="A143" s="8" t="s">
        <v>26</v>
      </c>
      <c r="B143" s="58">
        <v>0.5</v>
      </c>
      <c r="C143" s="60">
        <v>85529</v>
      </c>
      <c r="D143" s="60">
        <f t="shared" si="147"/>
        <v>42764.5</v>
      </c>
      <c r="E143" s="5">
        <f>D143/S143</f>
        <v>18</v>
      </c>
      <c r="F143" s="9">
        <v>18</v>
      </c>
      <c r="G143" s="19">
        <f t="shared" si="148"/>
        <v>13.846153846153845</v>
      </c>
      <c r="H143" s="9">
        <v>0</v>
      </c>
      <c r="I143" s="63">
        <v>0</v>
      </c>
      <c r="J143" s="65"/>
      <c r="K143" s="19"/>
      <c r="L143" s="19"/>
      <c r="M143" s="9"/>
      <c r="N143" s="83"/>
      <c r="O143" s="19">
        <f>(D143*AJ143/100)/F143</f>
        <v>2375.8055555555557</v>
      </c>
      <c r="P143" s="9"/>
      <c r="Q143" s="9"/>
      <c r="R143" s="9"/>
      <c r="S143" s="19">
        <f t="shared" si="149"/>
        <v>2375.8055555555557</v>
      </c>
      <c r="T143" s="53"/>
      <c r="U143" s="19"/>
      <c r="V143" s="19"/>
      <c r="W143" s="28"/>
      <c r="X143" s="101"/>
      <c r="Y143" s="65">
        <f>D143/E143</f>
        <v>2375.8055555555557</v>
      </c>
      <c r="Z143" s="10"/>
      <c r="AA143" s="10"/>
      <c r="AB143" s="10"/>
      <c r="AC143" s="19">
        <f>C143/E143</f>
        <v>4751.6111111111113</v>
      </c>
      <c r="AD143" s="19">
        <f t="shared" si="150"/>
        <v>20.306030389363723</v>
      </c>
      <c r="AE143" s="88">
        <f t="shared" si="151"/>
        <v>30.459045584045583</v>
      </c>
      <c r="AF143" s="88"/>
      <c r="AG143" s="19">
        <f t="shared" si="152"/>
        <v>5.0765075973409308</v>
      </c>
      <c r="AH143" s="19">
        <f t="shared" si="153"/>
        <v>10.153015194681862</v>
      </c>
      <c r="AI143" s="53">
        <f t="shared" si="154"/>
        <v>10.153015194681862</v>
      </c>
      <c r="AJ143" s="53">
        <v>100</v>
      </c>
      <c r="AK143" s="19">
        <v>0</v>
      </c>
      <c r="AL143" s="19">
        <v>0</v>
      </c>
      <c r="AM143" s="28">
        <v>0</v>
      </c>
      <c r="AN143" s="65">
        <f t="shared" si="155"/>
        <v>20.306030389363723</v>
      </c>
      <c r="AO143" s="19">
        <f t="shared" si="156"/>
        <v>20.306030389363723</v>
      </c>
      <c r="AP143" s="19">
        <f t="shared" si="157"/>
        <v>0</v>
      </c>
      <c r="AQ143" s="19">
        <f t="shared" si="158"/>
        <v>0</v>
      </c>
      <c r="AR143" s="28">
        <f t="shared" si="159"/>
        <v>0</v>
      </c>
      <c r="AS143" s="53"/>
      <c r="AT143" s="19"/>
      <c r="AU143" s="19"/>
      <c r="AV143" s="19"/>
      <c r="AW143" s="28"/>
      <c r="AX143" s="53">
        <f t="shared" si="146"/>
        <v>5.0765075973409308</v>
      </c>
      <c r="AY143" s="19">
        <f t="shared" si="160"/>
        <v>5.0765075973409308</v>
      </c>
      <c r="AZ143" s="19">
        <f t="shared" si="161"/>
        <v>0</v>
      </c>
      <c r="BA143" s="19">
        <f t="shared" si="162"/>
        <v>0</v>
      </c>
      <c r="BB143" s="19">
        <f t="shared" si="163"/>
        <v>0</v>
      </c>
      <c r="BC143" s="53">
        <f t="shared" si="164"/>
        <v>10.153015194681862</v>
      </c>
      <c r="BD143" s="19">
        <f t="shared" si="165"/>
        <v>10.153015194681862</v>
      </c>
      <c r="BE143" s="19">
        <f t="shared" si="166"/>
        <v>0</v>
      </c>
      <c r="BF143" s="19">
        <f t="shared" si="167"/>
        <v>0</v>
      </c>
      <c r="BG143" s="19">
        <f t="shared" si="168"/>
        <v>0</v>
      </c>
      <c r="BH143" s="21"/>
    </row>
    <row r="144" spans="1:60" x14ac:dyDescent="0.25">
      <c r="A144" s="4" t="s">
        <v>8</v>
      </c>
      <c r="B144" s="58">
        <v>1</v>
      </c>
      <c r="C144" s="60">
        <f>C27</f>
        <v>85529</v>
      </c>
      <c r="D144" s="60">
        <f t="shared" si="147"/>
        <v>85529</v>
      </c>
      <c r="E144" s="65">
        <f>D144/S144</f>
        <v>16.528925619834709</v>
      </c>
      <c r="F144" s="9">
        <v>20</v>
      </c>
      <c r="G144" s="19">
        <f t="shared" si="148"/>
        <v>15.384615384615383</v>
      </c>
      <c r="H144" s="9">
        <v>0</v>
      </c>
      <c r="I144" s="63">
        <v>0</v>
      </c>
      <c r="J144" s="65"/>
      <c r="K144" s="19"/>
      <c r="L144" s="19"/>
      <c r="M144" s="9"/>
      <c r="N144" s="83"/>
      <c r="O144" s="19">
        <f>(D144*AJ144/100)/F144</f>
        <v>1282.9349999999999</v>
      </c>
      <c r="P144" s="19">
        <f>(D144*AK144/100)/G144</f>
        <v>3891.5695000000005</v>
      </c>
      <c r="Q144" s="9"/>
      <c r="R144" s="9"/>
      <c r="S144" s="19">
        <f>O144+P144+Q144+R144</f>
        <v>5174.5045000000009</v>
      </c>
      <c r="T144" s="53"/>
      <c r="U144" s="19"/>
      <c r="V144" s="19"/>
      <c r="W144" s="28"/>
      <c r="X144" s="101"/>
      <c r="Y144" s="65">
        <f>D144/E144</f>
        <v>5174.5045000000009</v>
      </c>
      <c r="Z144" s="10"/>
      <c r="AA144" s="10"/>
      <c r="AB144" s="10"/>
      <c r="AC144" s="19">
        <f>C144/E144</f>
        <v>5174.5045000000009</v>
      </c>
      <c r="AD144" s="19">
        <f t="shared" si="150"/>
        <v>22.113267094017097</v>
      </c>
      <c r="AE144" s="88">
        <f t="shared" si="151"/>
        <v>33.169900641025649</v>
      </c>
      <c r="AF144" s="88"/>
      <c r="AG144" s="19">
        <f t="shared" si="152"/>
        <v>5.5283167735042742</v>
      </c>
      <c r="AH144" s="19">
        <f t="shared" si="153"/>
        <v>11.056633547008548</v>
      </c>
      <c r="AI144" s="53">
        <f t="shared" si="154"/>
        <v>22.113267094017097</v>
      </c>
      <c r="AJ144" s="53">
        <v>30</v>
      </c>
      <c r="AK144" s="19">
        <v>70</v>
      </c>
      <c r="AL144" s="19">
        <v>0</v>
      </c>
      <c r="AM144" s="28">
        <v>0</v>
      </c>
      <c r="AN144" s="65">
        <f t="shared" si="155"/>
        <v>22.113267094017097</v>
      </c>
      <c r="AO144" s="19">
        <f t="shared" si="156"/>
        <v>6.6339801282051285</v>
      </c>
      <c r="AP144" s="19">
        <f t="shared" si="157"/>
        <v>15.479286965811967</v>
      </c>
      <c r="AQ144" s="19">
        <f t="shared" si="158"/>
        <v>0</v>
      </c>
      <c r="AR144" s="28">
        <f t="shared" si="159"/>
        <v>0</v>
      </c>
      <c r="AS144" s="53"/>
      <c r="AT144" s="19"/>
      <c r="AU144" s="19"/>
      <c r="AV144" s="19"/>
      <c r="AW144" s="28"/>
      <c r="AX144" s="53">
        <f t="shared" si="146"/>
        <v>5.5283167735042742</v>
      </c>
      <c r="AY144" s="19">
        <f t="shared" si="160"/>
        <v>1.6584950320512821</v>
      </c>
      <c r="AZ144" s="19">
        <f t="shared" si="161"/>
        <v>3.8698217414529918</v>
      </c>
      <c r="BA144" s="19">
        <f t="shared" si="162"/>
        <v>0</v>
      </c>
      <c r="BB144" s="19">
        <f t="shared" si="163"/>
        <v>0</v>
      </c>
      <c r="BC144" s="53">
        <f t="shared" si="164"/>
        <v>11.056633547008548</v>
      </c>
      <c r="BD144" s="19">
        <f t="shared" si="165"/>
        <v>3.3169900641025643</v>
      </c>
      <c r="BE144" s="19">
        <f t="shared" si="166"/>
        <v>7.7396434829059837</v>
      </c>
      <c r="BF144" s="19">
        <f t="shared" si="167"/>
        <v>0</v>
      </c>
      <c r="BG144" s="19">
        <f t="shared" si="168"/>
        <v>0</v>
      </c>
      <c r="BH144" s="21"/>
    </row>
    <row r="145" spans="1:60" ht="15.75" thickBot="1" x14ac:dyDescent="0.3">
      <c r="A145" s="250" t="s">
        <v>9</v>
      </c>
      <c r="B145" s="251">
        <v>1</v>
      </c>
      <c r="C145" s="252">
        <f>C28</f>
        <v>85529</v>
      </c>
      <c r="D145" s="252">
        <f t="shared" si="147"/>
        <v>85529</v>
      </c>
      <c r="E145" s="253">
        <f>D145/S145</f>
        <v>16.129032258064516</v>
      </c>
      <c r="F145" s="254">
        <v>20</v>
      </c>
      <c r="G145" s="29">
        <f t="shared" si="148"/>
        <v>15.384615384615383</v>
      </c>
      <c r="H145" s="254">
        <v>0</v>
      </c>
      <c r="I145" s="255">
        <v>0</v>
      </c>
      <c r="J145" s="253"/>
      <c r="K145" s="29"/>
      <c r="L145" s="29"/>
      <c r="M145" s="254"/>
      <c r="N145" s="256"/>
      <c r="O145" s="29">
        <f>(D145*AJ145/100)/F145</f>
        <v>855.29</v>
      </c>
      <c r="P145" s="29">
        <f>(D145*AK145/100)/G145</f>
        <v>4447.5079999999998</v>
      </c>
      <c r="Q145" s="254"/>
      <c r="R145" s="254"/>
      <c r="S145" s="29">
        <f t="shared" si="149"/>
        <v>5302.7979999999998</v>
      </c>
      <c r="T145" s="54"/>
      <c r="U145" s="29"/>
      <c r="V145" s="29"/>
      <c r="W145" s="30"/>
      <c r="X145" s="257"/>
      <c r="Y145" s="253">
        <f>D145/E145</f>
        <v>5302.7979999999998</v>
      </c>
      <c r="Z145" s="245"/>
      <c r="AA145" s="245"/>
      <c r="AB145" s="245"/>
      <c r="AC145" s="29">
        <f>C145/E145</f>
        <v>5302.7979999999998</v>
      </c>
      <c r="AD145" s="29">
        <f t="shared" si="150"/>
        <v>22.661529914529915</v>
      </c>
      <c r="AE145" s="258">
        <f t="shared" si="151"/>
        <v>33.992294871794869</v>
      </c>
      <c r="AF145" s="258"/>
      <c r="AG145" s="29">
        <f t="shared" si="152"/>
        <v>5.6653824786324787</v>
      </c>
      <c r="AH145" s="29">
        <f t="shared" si="153"/>
        <v>11.330764957264957</v>
      </c>
      <c r="AI145" s="54">
        <f t="shared" si="154"/>
        <v>22.661529914529915</v>
      </c>
      <c r="AJ145" s="54">
        <v>20</v>
      </c>
      <c r="AK145" s="29">
        <v>80</v>
      </c>
      <c r="AL145" s="29">
        <v>0</v>
      </c>
      <c r="AM145" s="30">
        <v>0</v>
      </c>
      <c r="AN145" s="253">
        <f t="shared" si="155"/>
        <v>22.661529914529915</v>
      </c>
      <c r="AO145" s="29">
        <f>AD145*AJ145%</f>
        <v>4.5323059829059833</v>
      </c>
      <c r="AP145" s="29">
        <f t="shared" si="157"/>
        <v>18.129223931623933</v>
      </c>
      <c r="AQ145" s="29">
        <f t="shared" si="158"/>
        <v>0</v>
      </c>
      <c r="AR145" s="30">
        <f t="shared" si="159"/>
        <v>0</v>
      </c>
      <c r="AS145" s="53"/>
      <c r="AT145" s="19"/>
      <c r="AU145" s="19"/>
      <c r="AV145" s="19"/>
      <c r="AW145" s="28"/>
      <c r="AX145" s="75">
        <f t="shared" si="146"/>
        <v>5.6653824786324787</v>
      </c>
      <c r="AY145" s="42">
        <f t="shared" si="160"/>
        <v>1.1330764957264958</v>
      </c>
      <c r="AZ145" s="42">
        <f t="shared" si="161"/>
        <v>4.5323059829059833</v>
      </c>
      <c r="BA145" s="42">
        <f t="shared" si="162"/>
        <v>0</v>
      </c>
      <c r="BB145" s="42">
        <f t="shared" si="163"/>
        <v>0</v>
      </c>
      <c r="BC145" s="75">
        <f t="shared" si="164"/>
        <v>11.330764957264957</v>
      </c>
      <c r="BD145" s="42">
        <f t="shared" si="165"/>
        <v>2.2661529914529916</v>
      </c>
      <c r="BE145" s="42">
        <f t="shared" si="166"/>
        <v>9.0646119658119666</v>
      </c>
      <c r="BF145" s="42">
        <f t="shared" si="167"/>
        <v>0</v>
      </c>
      <c r="BG145" s="42">
        <f t="shared" si="168"/>
        <v>0</v>
      </c>
      <c r="BH145" s="21"/>
    </row>
    <row r="146" spans="1:60" ht="15.75" thickBot="1" x14ac:dyDescent="0.3">
      <c r="A146" s="66" t="s">
        <v>22</v>
      </c>
      <c r="B146" s="70">
        <f>B127+B137+B138+B139+B140+B141+B144+B145</f>
        <v>4</v>
      </c>
      <c r="C146" s="71"/>
      <c r="D146" s="71">
        <f>D138+D139+D140+D141+D144+D145</f>
        <v>342116</v>
      </c>
      <c r="E146" s="15"/>
      <c r="F146" s="16"/>
      <c r="G146" s="16"/>
      <c r="H146" s="16"/>
      <c r="I146" s="74"/>
      <c r="J146" s="15"/>
      <c r="K146" s="16"/>
      <c r="L146" s="16"/>
      <c r="M146" s="16"/>
      <c r="N146" s="85"/>
      <c r="O146" s="15"/>
      <c r="P146" s="16"/>
      <c r="Q146" s="16"/>
      <c r="R146" s="16"/>
      <c r="S146" s="46">
        <f>S138+S139+S140+S141+S144+S145</f>
        <v>20165.837555555558</v>
      </c>
      <c r="T146" s="68"/>
      <c r="U146" s="17"/>
      <c r="V146" s="17"/>
      <c r="W146" s="46"/>
      <c r="X146" s="157"/>
      <c r="Y146" s="77">
        <f>Y138+Y139+Y140+Y141+Y144+Y145</f>
        <v>20165.837555555558</v>
      </c>
      <c r="Z146" s="45"/>
      <c r="AA146" s="45"/>
      <c r="AB146" s="45"/>
      <c r="AC146" s="17"/>
      <c r="AD146" s="17"/>
      <c r="AE146" s="46"/>
      <c r="AF146" s="92"/>
      <c r="AG146" s="71"/>
      <c r="AH146" s="71"/>
      <c r="AI146" s="71">
        <f>AI138+AI139+AI140+AI141+AI144+AI145</f>
        <v>86.178792972459647</v>
      </c>
      <c r="AJ146" s="77"/>
      <c r="AK146" s="17"/>
      <c r="AL146" s="17"/>
      <c r="AM146" s="46"/>
      <c r="AN146" s="77"/>
      <c r="AO146" s="17"/>
      <c r="AP146" s="17"/>
      <c r="AQ146" s="17"/>
      <c r="AR146" s="46"/>
      <c r="AS146" s="68"/>
      <c r="AT146" s="17"/>
      <c r="AU146" s="17"/>
      <c r="AV146" s="17"/>
      <c r="AW146" s="46"/>
      <c r="AX146" s="77"/>
      <c r="AY146" s="17"/>
      <c r="AZ146" s="17"/>
      <c r="BA146" s="17"/>
      <c r="BB146" s="46"/>
      <c r="BC146" s="68"/>
      <c r="BD146" s="17"/>
      <c r="BE146" s="17"/>
      <c r="BF146" s="17"/>
      <c r="BG146" s="46"/>
      <c r="BH146" s="21"/>
    </row>
    <row r="148" spans="1:60" ht="15.75" hidden="1" thickBot="1" x14ac:dyDescent="0.3">
      <c r="A148" s="557" t="s">
        <v>25</v>
      </c>
      <c r="B148" s="557"/>
      <c r="C148" s="557"/>
      <c r="D148" s="557"/>
      <c r="E148" s="557"/>
      <c r="F148" s="557"/>
      <c r="G148" s="557"/>
      <c r="H148" s="557"/>
      <c r="I148" s="557"/>
      <c r="J148" s="557"/>
      <c r="K148" s="557"/>
      <c r="L148" s="557"/>
      <c r="M148" s="557"/>
      <c r="N148" s="557"/>
      <c r="O148" s="557"/>
      <c r="P148" s="557"/>
      <c r="Q148" s="557"/>
      <c r="R148" s="557"/>
      <c r="S148" s="557"/>
      <c r="T148" s="557"/>
      <c r="U148" s="557"/>
      <c r="V148" s="557"/>
      <c r="W148" s="557"/>
      <c r="X148" s="557"/>
      <c r="Y148" s="557"/>
      <c r="Z148" s="557"/>
      <c r="AA148" s="557"/>
      <c r="AB148" s="557"/>
      <c r="AC148" s="557"/>
    </row>
    <row r="149" spans="1:60" hidden="1" x14ac:dyDescent="0.25">
      <c r="A149" s="554" t="s">
        <v>53</v>
      </c>
      <c r="B149" s="527" t="s">
        <v>10</v>
      </c>
      <c r="C149" s="527" t="s">
        <v>54</v>
      </c>
      <c r="D149" s="527" t="s">
        <v>55</v>
      </c>
      <c r="E149" s="530" t="s">
        <v>57</v>
      </c>
      <c r="F149" s="531"/>
      <c r="G149" s="531"/>
      <c r="H149" s="531"/>
      <c r="I149" s="532"/>
      <c r="J149" s="530" t="s">
        <v>59</v>
      </c>
      <c r="K149" s="531"/>
      <c r="L149" s="531"/>
      <c r="M149" s="531"/>
      <c r="N149" s="532"/>
      <c r="O149" s="94"/>
      <c r="P149" s="94"/>
      <c r="Q149" s="94"/>
      <c r="R149" s="94"/>
      <c r="S149" s="94"/>
      <c r="T149" s="542" t="s">
        <v>60</v>
      </c>
      <c r="U149" s="543"/>
      <c r="V149" s="543"/>
      <c r="W149" s="544"/>
      <c r="X149" s="94"/>
      <c r="Y149" s="542" t="s">
        <v>58</v>
      </c>
      <c r="Z149" s="543"/>
      <c r="AA149" s="543"/>
      <c r="AB149" s="543"/>
      <c r="AC149" s="543"/>
      <c r="AD149" s="543"/>
      <c r="AE149" s="543"/>
      <c r="AF149" s="543"/>
      <c r="AG149" s="543"/>
      <c r="AH149" s="543"/>
      <c r="AI149" s="544"/>
      <c r="AJ149" s="542" t="s">
        <v>60</v>
      </c>
      <c r="AK149" s="543"/>
      <c r="AL149" s="543"/>
      <c r="AM149" s="544"/>
      <c r="AN149" s="542" t="s">
        <v>42</v>
      </c>
      <c r="AO149" s="543"/>
      <c r="AP149" s="543"/>
      <c r="AQ149" s="543"/>
      <c r="AR149" s="544"/>
      <c r="AS149" s="530" t="s">
        <v>47</v>
      </c>
      <c r="AT149" s="531"/>
      <c r="AU149" s="531"/>
      <c r="AV149" s="531"/>
      <c r="AW149" s="532"/>
      <c r="AX149" s="530" t="s">
        <v>68</v>
      </c>
      <c r="AY149" s="531"/>
      <c r="AZ149" s="531"/>
      <c r="BA149" s="531"/>
      <c r="BB149" s="532"/>
      <c r="BC149" s="530" t="s">
        <v>69</v>
      </c>
      <c r="BD149" s="531"/>
      <c r="BE149" s="531"/>
      <c r="BF149" s="531"/>
      <c r="BG149" s="532"/>
      <c r="BH149" s="20"/>
    </row>
    <row r="150" spans="1:60" hidden="1" x14ac:dyDescent="0.25">
      <c r="A150" s="555"/>
      <c r="B150" s="528"/>
      <c r="C150" s="528"/>
      <c r="D150" s="528"/>
      <c r="E150" s="533"/>
      <c r="F150" s="534"/>
      <c r="G150" s="534"/>
      <c r="H150" s="534"/>
      <c r="I150" s="535"/>
      <c r="J150" s="533"/>
      <c r="K150" s="534"/>
      <c r="L150" s="534"/>
      <c r="M150" s="534"/>
      <c r="N150" s="535"/>
      <c r="O150" s="95"/>
      <c r="P150" s="95"/>
      <c r="Q150" s="95"/>
      <c r="R150" s="95"/>
      <c r="S150" s="95"/>
      <c r="T150" s="545"/>
      <c r="U150" s="546"/>
      <c r="V150" s="546"/>
      <c r="W150" s="547"/>
      <c r="X150" s="95"/>
      <c r="Y150" s="545"/>
      <c r="Z150" s="546"/>
      <c r="AA150" s="546"/>
      <c r="AB150" s="546"/>
      <c r="AC150" s="546"/>
      <c r="AD150" s="546"/>
      <c r="AE150" s="546"/>
      <c r="AF150" s="546"/>
      <c r="AG150" s="546"/>
      <c r="AH150" s="546"/>
      <c r="AI150" s="547"/>
      <c r="AJ150" s="545"/>
      <c r="AK150" s="546"/>
      <c r="AL150" s="546"/>
      <c r="AM150" s="547"/>
      <c r="AN150" s="545"/>
      <c r="AO150" s="546"/>
      <c r="AP150" s="546"/>
      <c r="AQ150" s="546"/>
      <c r="AR150" s="547"/>
      <c r="AS150" s="533"/>
      <c r="AT150" s="534"/>
      <c r="AU150" s="534"/>
      <c r="AV150" s="534"/>
      <c r="AW150" s="535"/>
      <c r="AX150" s="533"/>
      <c r="AY150" s="534"/>
      <c r="AZ150" s="534"/>
      <c r="BA150" s="534"/>
      <c r="BB150" s="535"/>
      <c r="BC150" s="533"/>
      <c r="BD150" s="534"/>
      <c r="BE150" s="534"/>
      <c r="BF150" s="534"/>
      <c r="BG150" s="535"/>
      <c r="BH150" s="20"/>
    </row>
    <row r="151" spans="1:60" ht="15.75" hidden="1" thickBot="1" x14ac:dyDescent="0.3">
      <c r="A151" s="555"/>
      <c r="B151" s="528"/>
      <c r="C151" s="528"/>
      <c r="D151" s="528"/>
      <c r="E151" s="536"/>
      <c r="F151" s="537"/>
      <c r="G151" s="537"/>
      <c r="H151" s="537"/>
      <c r="I151" s="538"/>
      <c r="J151" s="536"/>
      <c r="K151" s="537"/>
      <c r="L151" s="537"/>
      <c r="M151" s="537"/>
      <c r="N151" s="538"/>
      <c r="O151" s="96"/>
      <c r="P151" s="96"/>
      <c r="Q151" s="96"/>
      <c r="R151" s="96"/>
      <c r="S151" s="96"/>
      <c r="T151" s="548"/>
      <c r="U151" s="549"/>
      <c r="V151" s="549"/>
      <c r="W151" s="550"/>
      <c r="X151" s="96"/>
      <c r="Y151" s="548"/>
      <c r="Z151" s="549"/>
      <c r="AA151" s="549"/>
      <c r="AB151" s="549"/>
      <c r="AC151" s="549"/>
      <c r="AD151" s="549"/>
      <c r="AE151" s="549"/>
      <c r="AF151" s="549"/>
      <c r="AG151" s="549"/>
      <c r="AH151" s="549"/>
      <c r="AI151" s="550"/>
      <c r="AJ151" s="548"/>
      <c r="AK151" s="549"/>
      <c r="AL151" s="549"/>
      <c r="AM151" s="550"/>
      <c r="AN151" s="548"/>
      <c r="AO151" s="549"/>
      <c r="AP151" s="549"/>
      <c r="AQ151" s="549"/>
      <c r="AR151" s="550"/>
      <c r="AS151" s="536"/>
      <c r="AT151" s="537"/>
      <c r="AU151" s="537"/>
      <c r="AV151" s="537"/>
      <c r="AW151" s="538"/>
      <c r="AX151" s="536"/>
      <c r="AY151" s="537"/>
      <c r="AZ151" s="537"/>
      <c r="BA151" s="537"/>
      <c r="BB151" s="538"/>
      <c r="BC151" s="536"/>
      <c r="BD151" s="537"/>
      <c r="BE151" s="537"/>
      <c r="BF151" s="537"/>
      <c r="BG151" s="538"/>
      <c r="BH151" s="20"/>
    </row>
    <row r="152" spans="1:60" hidden="1" x14ac:dyDescent="0.25">
      <c r="A152" s="555"/>
      <c r="B152" s="528"/>
      <c r="C152" s="528"/>
      <c r="D152" s="528"/>
      <c r="E152" s="554" t="s">
        <v>29</v>
      </c>
      <c r="F152" s="539" t="s">
        <v>43</v>
      </c>
      <c r="G152" s="539" t="s">
        <v>44</v>
      </c>
      <c r="H152" s="539" t="s">
        <v>45</v>
      </c>
      <c r="I152" s="539" t="s">
        <v>46</v>
      </c>
      <c r="J152" s="554" t="s">
        <v>29</v>
      </c>
      <c r="K152" s="539" t="s">
        <v>43</v>
      </c>
      <c r="L152" s="539" t="s">
        <v>44</v>
      </c>
      <c r="M152" s="539" t="s">
        <v>45</v>
      </c>
      <c r="N152" s="539" t="s">
        <v>46</v>
      </c>
      <c r="O152" s="97"/>
      <c r="P152" s="97"/>
      <c r="Q152" s="97"/>
      <c r="R152" s="97"/>
      <c r="S152" s="97"/>
      <c r="T152" s="539" t="s">
        <v>40</v>
      </c>
      <c r="U152" s="539" t="s">
        <v>41</v>
      </c>
      <c r="V152" s="539" t="s">
        <v>61</v>
      </c>
      <c r="W152" s="551" t="s">
        <v>56</v>
      </c>
      <c r="X152" s="102"/>
      <c r="Y152" s="561" t="s">
        <v>37</v>
      </c>
      <c r="Z152" s="36"/>
      <c r="AA152" s="37"/>
      <c r="AB152" s="168"/>
      <c r="AC152" s="539" t="s">
        <v>39</v>
      </c>
      <c r="AD152" s="539" t="s">
        <v>38</v>
      </c>
      <c r="AE152" s="539" t="s">
        <v>52</v>
      </c>
      <c r="AF152" s="97"/>
      <c r="AG152" s="539" t="s">
        <v>66</v>
      </c>
      <c r="AH152" s="539" t="s">
        <v>67</v>
      </c>
      <c r="AI152" s="539" t="s">
        <v>70</v>
      </c>
      <c r="AJ152" s="539" t="s">
        <v>40</v>
      </c>
      <c r="AK152" s="539" t="s">
        <v>41</v>
      </c>
      <c r="AL152" s="539" t="s">
        <v>61</v>
      </c>
      <c r="AM152" s="551" t="s">
        <v>56</v>
      </c>
      <c r="AN152" s="527" t="s">
        <v>48</v>
      </c>
      <c r="AO152" s="527" t="s">
        <v>49</v>
      </c>
      <c r="AP152" s="527" t="s">
        <v>50</v>
      </c>
      <c r="AQ152" s="527" t="s">
        <v>62</v>
      </c>
      <c r="AR152" s="527" t="s">
        <v>51</v>
      </c>
      <c r="AS152" s="527" t="s">
        <v>48</v>
      </c>
      <c r="AT152" s="527" t="s">
        <v>49</v>
      </c>
      <c r="AU152" s="527" t="s">
        <v>50</v>
      </c>
      <c r="AV152" s="527" t="s">
        <v>62</v>
      </c>
      <c r="AW152" s="527" t="s">
        <v>51</v>
      </c>
      <c r="AX152" s="527" t="s">
        <v>48</v>
      </c>
      <c r="AY152" s="527" t="s">
        <v>49</v>
      </c>
      <c r="AZ152" s="527" t="s">
        <v>50</v>
      </c>
      <c r="BA152" s="527" t="s">
        <v>62</v>
      </c>
      <c r="BB152" s="527" t="s">
        <v>51</v>
      </c>
      <c r="BC152" s="527" t="s">
        <v>48</v>
      </c>
      <c r="BD152" s="527" t="s">
        <v>49</v>
      </c>
      <c r="BE152" s="527" t="s">
        <v>50</v>
      </c>
      <c r="BF152" s="527" t="s">
        <v>62</v>
      </c>
      <c r="BG152" s="527" t="s">
        <v>51</v>
      </c>
      <c r="BH152" s="20"/>
    </row>
    <row r="153" spans="1:60" hidden="1" x14ac:dyDescent="0.25">
      <c r="A153" s="555"/>
      <c r="B153" s="528"/>
      <c r="C153" s="528"/>
      <c r="D153" s="528"/>
      <c r="E153" s="555"/>
      <c r="F153" s="540"/>
      <c r="G153" s="540"/>
      <c r="H153" s="540"/>
      <c r="I153" s="540"/>
      <c r="J153" s="555"/>
      <c r="K153" s="540"/>
      <c r="L153" s="540"/>
      <c r="M153" s="540"/>
      <c r="N153" s="540"/>
      <c r="O153" s="98"/>
      <c r="P153" s="98"/>
      <c r="Q153" s="98"/>
      <c r="R153" s="98"/>
      <c r="S153" s="98"/>
      <c r="T153" s="540"/>
      <c r="U153" s="540"/>
      <c r="V153" s="540"/>
      <c r="W153" s="552"/>
      <c r="X153" s="103"/>
      <c r="Y153" s="562"/>
      <c r="Z153" s="38"/>
      <c r="AA153" s="39"/>
      <c r="AB153" s="168"/>
      <c r="AC153" s="540"/>
      <c r="AD153" s="540"/>
      <c r="AE153" s="540"/>
      <c r="AF153" s="98"/>
      <c r="AG153" s="540"/>
      <c r="AH153" s="540"/>
      <c r="AI153" s="540"/>
      <c r="AJ153" s="540"/>
      <c r="AK153" s="540"/>
      <c r="AL153" s="540"/>
      <c r="AM153" s="552"/>
      <c r="AN153" s="528"/>
      <c r="AO153" s="528"/>
      <c r="AP153" s="528"/>
      <c r="AQ153" s="528"/>
      <c r="AR153" s="528"/>
      <c r="AS153" s="528"/>
      <c r="AT153" s="528"/>
      <c r="AU153" s="528"/>
      <c r="AV153" s="528"/>
      <c r="AW153" s="528"/>
      <c r="AX153" s="528"/>
      <c r="AY153" s="528"/>
      <c r="AZ153" s="528"/>
      <c r="BA153" s="528"/>
      <c r="BB153" s="528"/>
      <c r="BC153" s="528"/>
      <c r="BD153" s="528"/>
      <c r="BE153" s="528"/>
      <c r="BF153" s="528"/>
      <c r="BG153" s="528"/>
      <c r="BH153" s="20"/>
    </row>
    <row r="154" spans="1:60" hidden="1" x14ac:dyDescent="0.25">
      <c r="A154" s="555"/>
      <c r="B154" s="528"/>
      <c r="C154" s="528"/>
      <c r="D154" s="528"/>
      <c r="E154" s="555"/>
      <c r="F154" s="540"/>
      <c r="G154" s="540"/>
      <c r="H154" s="540"/>
      <c r="I154" s="540"/>
      <c r="J154" s="555"/>
      <c r="K154" s="540"/>
      <c r="L154" s="540"/>
      <c r="M154" s="540"/>
      <c r="N154" s="540"/>
      <c r="O154" s="98"/>
      <c r="P154" s="98"/>
      <c r="Q154" s="98"/>
      <c r="R154" s="98"/>
      <c r="S154" s="98"/>
      <c r="T154" s="540"/>
      <c r="U154" s="540"/>
      <c r="V154" s="540"/>
      <c r="W154" s="552"/>
      <c r="X154" s="103"/>
      <c r="Y154" s="562"/>
      <c r="Z154" s="38"/>
      <c r="AA154" s="39"/>
      <c r="AB154" s="168"/>
      <c r="AC154" s="540"/>
      <c r="AD154" s="540"/>
      <c r="AE154" s="540"/>
      <c r="AF154" s="98"/>
      <c r="AG154" s="540"/>
      <c r="AH154" s="540"/>
      <c r="AI154" s="540"/>
      <c r="AJ154" s="540"/>
      <c r="AK154" s="540"/>
      <c r="AL154" s="540"/>
      <c r="AM154" s="552"/>
      <c r="AN154" s="528"/>
      <c r="AO154" s="528"/>
      <c r="AP154" s="528"/>
      <c r="AQ154" s="528"/>
      <c r="AR154" s="528"/>
      <c r="AS154" s="528"/>
      <c r="AT154" s="528"/>
      <c r="AU154" s="528"/>
      <c r="AV154" s="528"/>
      <c r="AW154" s="528"/>
      <c r="AX154" s="528"/>
      <c r="AY154" s="528"/>
      <c r="AZ154" s="528"/>
      <c r="BA154" s="528"/>
      <c r="BB154" s="528"/>
      <c r="BC154" s="528"/>
      <c r="BD154" s="528"/>
      <c r="BE154" s="528"/>
      <c r="BF154" s="528"/>
      <c r="BG154" s="528"/>
      <c r="BH154" s="20"/>
    </row>
    <row r="155" spans="1:60" hidden="1" x14ac:dyDescent="0.25">
      <c r="A155" s="555"/>
      <c r="B155" s="528"/>
      <c r="C155" s="528"/>
      <c r="D155" s="528"/>
      <c r="E155" s="555"/>
      <c r="F155" s="540"/>
      <c r="G155" s="540"/>
      <c r="H155" s="540"/>
      <c r="I155" s="540"/>
      <c r="J155" s="555"/>
      <c r="K155" s="540"/>
      <c r="L155" s="540"/>
      <c r="M155" s="540"/>
      <c r="N155" s="540"/>
      <c r="O155" s="98"/>
      <c r="P155" s="98"/>
      <c r="Q155" s="98"/>
      <c r="R155" s="98"/>
      <c r="S155" s="98"/>
      <c r="T155" s="540"/>
      <c r="U155" s="540"/>
      <c r="V155" s="540"/>
      <c r="W155" s="552"/>
      <c r="X155" s="103"/>
      <c r="Y155" s="562"/>
      <c r="Z155" s="38"/>
      <c r="AA155" s="39"/>
      <c r="AB155" s="168"/>
      <c r="AC155" s="540"/>
      <c r="AD155" s="540"/>
      <c r="AE155" s="540"/>
      <c r="AF155" s="98"/>
      <c r="AG155" s="540"/>
      <c r="AH155" s="540"/>
      <c r="AI155" s="540"/>
      <c r="AJ155" s="540"/>
      <c r="AK155" s="540"/>
      <c r="AL155" s="540"/>
      <c r="AM155" s="552"/>
      <c r="AN155" s="528"/>
      <c r="AO155" s="528"/>
      <c r="AP155" s="528"/>
      <c r="AQ155" s="528"/>
      <c r="AR155" s="528"/>
      <c r="AS155" s="528"/>
      <c r="AT155" s="528"/>
      <c r="AU155" s="528"/>
      <c r="AV155" s="528"/>
      <c r="AW155" s="528"/>
      <c r="AX155" s="528"/>
      <c r="AY155" s="528"/>
      <c r="AZ155" s="528"/>
      <c r="BA155" s="528"/>
      <c r="BB155" s="528"/>
      <c r="BC155" s="528"/>
      <c r="BD155" s="528"/>
      <c r="BE155" s="528"/>
      <c r="BF155" s="528"/>
      <c r="BG155" s="528"/>
      <c r="BH155" s="20"/>
    </row>
    <row r="156" spans="1:60" ht="15.75" hidden="1" thickBot="1" x14ac:dyDescent="0.3">
      <c r="A156" s="556"/>
      <c r="B156" s="529"/>
      <c r="C156" s="529"/>
      <c r="D156" s="529"/>
      <c r="E156" s="556"/>
      <c r="F156" s="541"/>
      <c r="G156" s="541"/>
      <c r="H156" s="541"/>
      <c r="I156" s="541"/>
      <c r="J156" s="556"/>
      <c r="K156" s="541"/>
      <c r="L156" s="541"/>
      <c r="M156" s="541"/>
      <c r="N156" s="541"/>
      <c r="O156" s="99"/>
      <c r="P156" s="99"/>
      <c r="Q156" s="99"/>
      <c r="R156" s="99"/>
      <c r="S156" s="99"/>
      <c r="T156" s="541"/>
      <c r="U156" s="541"/>
      <c r="V156" s="541"/>
      <c r="W156" s="553"/>
      <c r="X156" s="104"/>
      <c r="Y156" s="563"/>
      <c r="Z156" s="40"/>
      <c r="AA156" s="41"/>
      <c r="AB156" s="169"/>
      <c r="AC156" s="541"/>
      <c r="AD156" s="541"/>
      <c r="AE156" s="541"/>
      <c r="AF156" s="99"/>
      <c r="AG156" s="541"/>
      <c r="AH156" s="541"/>
      <c r="AI156" s="541"/>
      <c r="AJ156" s="541"/>
      <c r="AK156" s="541"/>
      <c r="AL156" s="541"/>
      <c r="AM156" s="553"/>
      <c r="AN156" s="529"/>
      <c r="AO156" s="529"/>
      <c r="AP156" s="529"/>
      <c r="AQ156" s="529"/>
      <c r="AR156" s="529"/>
      <c r="AS156" s="529"/>
      <c r="AT156" s="529"/>
      <c r="AU156" s="529"/>
      <c r="AV156" s="529"/>
      <c r="AW156" s="529"/>
      <c r="AX156" s="529"/>
      <c r="AY156" s="529"/>
      <c r="AZ156" s="529"/>
      <c r="BA156" s="529"/>
      <c r="BB156" s="529"/>
      <c r="BC156" s="529"/>
      <c r="BD156" s="529"/>
      <c r="BE156" s="529"/>
      <c r="BF156" s="529"/>
      <c r="BG156" s="529"/>
      <c r="BH156" s="20"/>
    </row>
    <row r="157" spans="1:60" hidden="1" x14ac:dyDescent="0.25">
      <c r="A157" s="79" t="s">
        <v>27</v>
      </c>
      <c r="B157" s="56">
        <f t="shared" ref="B157:B176" si="169">B25+B92+B127</f>
        <v>28.25</v>
      </c>
      <c r="C157" s="59">
        <f>C145</f>
        <v>85529</v>
      </c>
      <c r="D157" s="59">
        <f t="shared" ref="D157:D175" si="170">D25+D92+D127</f>
        <v>2416194.25</v>
      </c>
      <c r="E157" s="81">
        <f t="shared" ref="E157:F164" si="171">E25</f>
        <v>0</v>
      </c>
      <c r="F157" s="49">
        <f t="shared" si="171"/>
        <v>0</v>
      </c>
      <c r="G157" s="49"/>
      <c r="H157" s="49">
        <f>H25</f>
        <v>0</v>
      </c>
      <c r="I157" s="82">
        <f t="shared" ref="I157:I167" si="172">I92</f>
        <v>0</v>
      </c>
      <c r="J157" s="64">
        <f t="shared" ref="J157:K164" si="173">J25</f>
        <v>0</v>
      </c>
      <c r="K157" s="18">
        <f t="shared" si="173"/>
        <v>0</v>
      </c>
      <c r="L157" s="11"/>
      <c r="M157" s="18">
        <f t="shared" ref="M157:N164" si="174">M25</f>
        <v>0</v>
      </c>
      <c r="N157" s="27">
        <f t="shared" si="174"/>
        <v>0</v>
      </c>
      <c r="O157" s="100"/>
      <c r="P157" s="100"/>
      <c r="Q157" s="100"/>
      <c r="R157" s="100"/>
      <c r="S157" s="100"/>
      <c r="T157" s="52"/>
      <c r="U157" s="18"/>
      <c r="V157" s="18"/>
      <c r="W157" s="27"/>
      <c r="X157" s="100"/>
      <c r="Y157" s="64">
        <f t="shared" ref="Y157:Y167" si="175">Y25+Y92</f>
        <v>59095.70249967889</v>
      </c>
      <c r="Z157" s="31"/>
      <c r="AA157" s="31"/>
      <c r="AB157" s="31"/>
      <c r="AC157" s="18">
        <f t="shared" ref="AC157:AE164" si="176">AC25</f>
        <v>0</v>
      </c>
      <c r="AD157" s="18">
        <f t="shared" si="176"/>
        <v>0</v>
      </c>
      <c r="AE157" s="87">
        <f t="shared" si="176"/>
        <v>0</v>
      </c>
      <c r="AF157" s="91"/>
      <c r="AG157" s="50">
        <f t="shared" ref="AG157:AH167" si="177">AG92</f>
        <v>0</v>
      </c>
      <c r="AH157" s="50">
        <f t="shared" si="177"/>
        <v>0</v>
      </c>
      <c r="AI157" s="80">
        <f t="shared" ref="AI157:AI167" si="178">AI25+AI92</f>
        <v>485.84744935622984</v>
      </c>
      <c r="AJ157" s="52"/>
      <c r="AK157" s="18"/>
      <c r="AL157" s="18"/>
      <c r="AM157" s="27"/>
      <c r="AN157" s="64"/>
      <c r="AO157" s="18"/>
      <c r="AP157" s="18"/>
      <c r="AQ157" s="18"/>
      <c r="AR157" s="27"/>
      <c r="AS157" s="80"/>
      <c r="AT157" s="50"/>
      <c r="AU157" s="50"/>
      <c r="AV157" s="50"/>
      <c r="AW157" s="51"/>
      <c r="AX157" s="52"/>
      <c r="AY157" s="18"/>
      <c r="AZ157" s="18"/>
      <c r="BA157" s="18"/>
      <c r="BB157" s="27"/>
      <c r="BC157" s="52"/>
      <c r="BD157" s="18"/>
      <c r="BE157" s="18"/>
      <c r="BF157" s="18"/>
      <c r="BG157" s="27"/>
      <c r="BH157" s="21"/>
    </row>
    <row r="158" spans="1:60" hidden="1" x14ac:dyDescent="0.25">
      <c r="A158" s="3" t="s">
        <v>0</v>
      </c>
      <c r="B158" s="58">
        <f t="shared" si="169"/>
        <v>3</v>
      </c>
      <c r="C158" s="60">
        <f>C157</f>
        <v>85529</v>
      </c>
      <c r="D158" s="60">
        <f t="shared" si="170"/>
        <v>256587</v>
      </c>
      <c r="E158" s="61">
        <f t="shared" si="171"/>
        <v>23.649980291683093</v>
      </c>
      <c r="F158" s="9">
        <f t="shared" si="171"/>
        <v>30</v>
      </c>
      <c r="G158" s="19">
        <f t="shared" ref="G158:G164" si="179">G26</f>
        <v>23.076923076923077</v>
      </c>
      <c r="H158" s="9">
        <f t="shared" ref="H158:H164" si="180">H25</f>
        <v>0</v>
      </c>
      <c r="I158" s="83">
        <f t="shared" si="172"/>
        <v>23.076923076923077</v>
      </c>
      <c r="J158" s="65">
        <f t="shared" si="173"/>
        <v>15.766653527788728</v>
      </c>
      <c r="K158" s="19">
        <f t="shared" si="173"/>
        <v>20</v>
      </c>
      <c r="L158" s="19">
        <f t="shared" ref="L158:L164" si="181">L26</f>
        <v>15.384615384615383</v>
      </c>
      <c r="M158" s="19">
        <f t="shared" si="174"/>
        <v>20</v>
      </c>
      <c r="N158" s="28">
        <f t="shared" si="174"/>
        <v>11.834319526627219</v>
      </c>
      <c r="O158" s="101"/>
      <c r="P158" s="101"/>
      <c r="Q158" s="101"/>
      <c r="R158" s="101"/>
      <c r="S158" s="101"/>
      <c r="T158" s="53">
        <f t="shared" ref="T158:W164" si="182">T26</f>
        <v>2437.5765000000001</v>
      </c>
      <c r="U158" s="19">
        <f t="shared" si="182"/>
        <v>2668.5048000000002</v>
      </c>
      <c r="V158" s="19">
        <f t="shared" si="182"/>
        <v>320.73374999999999</v>
      </c>
      <c r="W158" s="28">
        <f t="shared" si="182"/>
        <v>2710.2001875000001</v>
      </c>
      <c r="X158" s="159"/>
      <c r="Y158" s="86">
        <f t="shared" si="175"/>
        <v>10522.205224999998</v>
      </c>
      <c r="Z158" s="10"/>
      <c r="AA158" s="10"/>
      <c r="AB158" s="10"/>
      <c r="AC158" s="19">
        <f t="shared" si="176"/>
        <v>3616.4512166666664</v>
      </c>
      <c r="AD158" s="19">
        <f t="shared" si="176"/>
        <v>15.454919729344729</v>
      </c>
      <c r="AE158" s="88">
        <f t="shared" si="176"/>
        <v>23.182379594017092</v>
      </c>
      <c r="AF158" s="88"/>
      <c r="AG158" s="19">
        <f t="shared" si="177"/>
        <v>3.6307182336182326</v>
      </c>
      <c r="AH158" s="19">
        <f t="shared" si="177"/>
        <v>7.2614364672364653</v>
      </c>
      <c r="AI158" s="80">
        <f t="shared" si="178"/>
        <v>44.966688995726486</v>
      </c>
      <c r="AJ158" s="53">
        <f t="shared" ref="AJ158:AR158" si="183">AJ26</f>
        <v>38</v>
      </c>
      <c r="AK158" s="19">
        <f t="shared" si="183"/>
        <v>32</v>
      </c>
      <c r="AL158" s="19">
        <f t="shared" si="183"/>
        <v>5</v>
      </c>
      <c r="AM158" s="28">
        <f t="shared" si="183"/>
        <v>25</v>
      </c>
      <c r="AN158" s="65">
        <f t="shared" si="183"/>
        <v>15.454919729344731</v>
      </c>
      <c r="AO158" s="19">
        <f t="shared" si="183"/>
        <v>5.8728694971509974</v>
      </c>
      <c r="AP158" s="19">
        <f t="shared" si="183"/>
        <v>4.9455743133903134</v>
      </c>
      <c r="AQ158" s="19">
        <f t="shared" si="183"/>
        <v>0.77274598646723647</v>
      </c>
      <c r="AR158" s="28">
        <f t="shared" si="183"/>
        <v>3.8637299323361822</v>
      </c>
      <c r="AS158" s="53">
        <f t="shared" ref="AS158:AS167" si="184">AS93</f>
        <v>0</v>
      </c>
      <c r="AT158" s="19">
        <f t="shared" ref="AT158:AW164" si="185">AT26</f>
        <v>8.8093042457264961</v>
      </c>
      <c r="AU158" s="19">
        <f t="shared" si="185"/>
        <v>7.4183614700854701</v>
      </c>
      <c r="AV158" s="19">
        <f t="shared" si="185"/>
        <v>1.1591189797008548</v>
      </c>
      <c r="AW158" s="28">
        <f t="shared" si="185"/>
        <v>5.7955948985042731</v>
      </c>
      <c r="AX158" s="53">
        <f t="shared" ref="AX158:BG158" si="186">AX93</f>
        <v>0</v>
      </c>
      <c r="AY158" s="53">
        <f t="shared" si="186"/>
        <v>0</v>
      </c>
      <c r="AZ158" s="53">
        <f t="shared" si="186"/>
        <v>0</v>
      </c>
      <c r="BA158" s="53">
        <f t="shared" si="186"/>
        <v>0</v>
      </c>
      <c r="BB158" s="53">
        <f t="shared" si="186"/>
        <v>0</v>
      </c>
      <c r="BC158" s="53">
        <f t="shared" si="186"/>
        <v>0</v>
      </c>
      <c r="BD158" s="53">
        <f t="shared" si="186"/>
        <v>0</v>
      </c>
      <c r="BE158" s="53">
        <f t="shared" si="186"/>
        <v>0</v>
      </c>
      <c r="BF158" s="53">
        <f t="shared" si="186"/>
        <v>0</v>
      </c>
      <c r="BG158" s="53">
        <f t="shared" si="186"/>
        <v>0</v>
      </c>
      <c r="BH158" s="21"/>
    </row>
    <row r="159" spans="1:60" hidden="1" x14ac:dyDescent="0.25">
      <c r="A159" s="3" t="s">
        <v>1</v>
      </c>
      <c r="B159" s="58">
        <f t="shared" si="169"/>
        <v>3</v>
      </c>
      <c r="C159" s="60">
        <f t="shared" ref="C159:C175" si="187">C158</f>
        <v>85529</v>
      </c>
      <c r="D159" s="60">
        <f t="shared" si="170"/>
        <v>256587</v>
      </c>
      <c r="E159" s="61">
        <f t="shared" si="171"/>
        <v>19.432568985619898</v>
      </c>
      <c r="F159" s="9">
        <f t="shared" si="171"/>
        <v>25</v>
      </c>
      <c r="G159" s="19">
        <f t="shared" si="179"/>
        <v>19.23076923076923</v>
      </c>
      <c r="H159" s="9">
        <f t="shared" si="180"/>
        <v>30</v>
      </c>
      <c r="I159" s="83">
        <f t="shared" si="172"/>
        <v>19.23076923076923</v>
      </c>
      <c r="J159" s="65">
        <f t="shared" si="173"/>
        <v>12.955045990413264</v>
      </c>
      <c r="K159" s="19">
        <f t="shared" si="173"/>
        <v>16.666666666666668</v>
      </c>
      <c r="L159" s="19">
        <f t="shared" si="181"/>
        <v>12.820512820512821</v>
      </c>
      <c r="M159" s="19">
        <f t="shared" si="174"/>
        <v>16.666666666666668</v>
      </c>
      <c r="N159" s="28">
        <f t="shared" si="174"/>
        <v>9.8619329388560146</v>
      </c>
      <c r="O159" s="101"/>
      <c r="P159" s="101"/>
      <c r="Q159" s="101"/>
      <c r="R159" s="101"/>
      <c r="S159" s="101"/>
      <c r="T159" s="53">
        <f t="shared" si="182"/>
        <v>2463.2351999999996</v>
      </c>
      <c r="U159" s="19">
        <f t="shared" si="182"/>
        <v>3802.6193399999997</v>
      </c>
      <c r="V159" s="19">
        <f t="shared" si="182"/>
        <v>384.88049999999998</v>
      </c>
      <c r="W159" s="28">
        <f t="shared" si="182"/>
        <v>3252.2402250000005</v>
      </c>
      <c r="X159" s="159"/>
      <c r="Y159" s="86">
        <f t="shared" si="175"/>
        <v>12688.227150000001</v>
      </c>
      <c r="Z159" s="10"/>
      <c r="AA159" s="10"/>
      <c r="AB159" s="10"/>
      <c r="AC159" s="19">
        <f t="shared" si="176"/>
        <v>4401.3223399999997</v>
      </c>
      <c r="AD159" s="19">
        <f t="shared" si="176"/>
        <v>18.809069829059826</v>
      </c>
      <c r="AE159" s="88">
        <f t="shared" si="176"/>
        <v>28.213604743589741</v>
      </c>
      <c r="AF159" s="88"/>
      <c r="AG159" s="19">
        <f t="shared" si="177"/>
        <v>4.3349313675213681</v>
      </c>
      <c r="AH159" s="19">
        <f t="shared" si="177"/>
        <v>8.6698627350427362</v>
      </c>
      <c r="AI159" s="80">
        <f t="shared" si="178"/>
        <v>54.223192948717951</v>
      </c>
      <c r="AJ159" s="53">
        <f t="shared" ref="AJ159:AR159" si="188">AJ27</f>
        <v>32</v>
      </c>
      <c r="AK159" s="19">
        <f t="shared" si="188"/>
        <v>38</v>
      </c>
      <c r="AL159" s="19">
        <f t="shared" si="188"/>
        <v>5</v>
      </c>
      <c r="AM159" s="28">
        <f t="shared" si="188"/>
        <v>25</v>
      </c>
      <c r="AN159" s="65">
        <f t="shared" si="188"/>
        <v>18.809069829059826</v>
      </c>
      <c r="AO159" s="19">
        <f t="shared" si="188"/>
        <v>6.0189023452991446</v>
      </c>
      <c r="AP159" s="19">
        <f t="shared" si="188"/>
        <v>7.1474465350427341</v>
      </c>
      <c r="AQ159" s="19">
        <f t="shared" si="188"/>
        <v>0.9404534914529914</v>
      </c>
      <c r="AR159" s="28">
        <f t="shared" si="188"/>
        <v>4.7022674572649565</v>
      </c>
      <c r="AS159" s="53">
        <f t="shared" si="184"/>
        <v>0</v>
      </c>
      <c r="AT159" s="19">
        <f t="shared" si="185"/>
        <v>9.0283535179487178</v>
      </c>
      <c r="AU159" s="19">
        <f t="shared" si="185"/>
        <v>10.721169802564102</v>
      </c>
      <c r="AV159" s="19">
        <f t="shared" si="185"/>
        <v>1.4106802371794871</v>
      </c>
      <c r="AW159" s="28">
        <f t="shared" si="185"/>
        <v>7.0534011858974353</v>
      </c>
      <c r="AX159" s="53">
        <f t="shared" ref="AX159:BG159" si="189">AX94</f>
        <v>3.6307182336182326</v>
      </c>
      <c r="AY159" s="53">
        <f t="shared" si="189"/>
        <v>1.0166011054131052</v>
      </c>
      <c r="AZ159" s="53">
        <f t="shared" si="189"/>
        <v>1.3433657464387461</v>
      </c>
      <c r="BA159" s="53">
        <f t="shared" si="189"/>
        <v>0.36307182336182331</v>
      </c>
      <c r="BB159" s="53">
        <f t="shared" si="189"/>
        <v>0.90767955840455816</v>
      </c>
      <c r="BC159" s="53">
        <f t="shared" si="189"/>
        <v>7.2614364672364653</v>
      </c>
      <c r="BD159" s="53">
        <f t="shared" si="189"/>
        <v>2.0332022108262104</v>
      </c>
      <c r="BE159" s="53">
        <f t="shared" si="189"/>
        <v>2.6867314928774921</v>
      </c>
      <c r="BF159" s="53">
        <f t="shared" si="189"/>
        <v>0.72614364672364662</v>
      </c>
      <c r="BG159" s="53">
        <f t="shared" si="189"/>
        <v>1.8153591168091163</v>
      </c>
      <c r="BH159" s="21"/>
    </row>
    <row r="160" spans="1:60" hidden="1" x14ac:dyDescent="0.25">
      <c r="A160" s="3" t="s">
        <v>2</v>
      </c>
      <c r="B160" s="58">
        <f t="shared" si="169"/>
        <v>2.75</v>
      </c>
      <c r="C160" s="60">
        <f t="shared" si="187"/>
        <v>85529</v>
      </c>
      <c r="D160" s="60">
        <f t="shared" si="170"/>
        <v>235204.75</v>
      </c>
      <c r="E160" s="61">
        <f t="shared" si="171"/>
        <v>20.38320423970648</v>
      </c>
      <c r="F160" s="9">
        <f t="shared" si="171"/>
        <v>25</v>
      </c>
      <c r="G160" s="19">
        <f t="shared" si="179"/>
        <v>19.23076923076923</v>
      </c>
      <c r="H160" s="9">
        <f t="shared" si="180"/>
        <v>25</v>
      </c>
      <c r="I160" s="83">
        <f t="shared" si="172"/>
        <v>19.23076923076923</v>
      </c>
      <c r="J160" s="65">
        <f t="shared" si="173"/>
        <v>13.588802826470985</v>
      </c>
      <c r="K160" s="19">
        <f t="shared" si="173"/>
        <v>16.666666666666668</v>
      </c>
      <c r="L160" s="19">
        <f t="shared" si="181"/>
        <v>12.820512820512821</v>
      </c>
      <c r="M160" s="19">
        <f t="shared" si="174"/>
        <v>16.666666666666668</v>
      </c>
      <c r="N160" s="28">
        <f t="shared" si="174"/>
        <v>9.8619329388560146</v>
      </c>
      <c r="O160" s="101"/>
      <c r="P160" s="101"/>
      <c r="Q160" s="101"/>
      <c r="R160" s="101"/>
      <c r="S160" s="101"/>
      <c r="T160" s="53">
        <f t="shared" si="182"/>
        <v>3617.8766999999998</v>
      </c>
      <c r="U160" s="19">
        <f t="shared" si="182"/>
        <v>1801.24074</v>
      </c>
      <c r="V160" s="19">
        <f t="shared" si="182"/>
        <v>769.76099999999997</v>
      </c>
      <c r="W160" s="28">
        <f t="shared" si="182"/>
        <v>3252.2402250000005</v>
      </c>
      <c r="X160" s="159"/>
      <c r="Y160" s="86">
        <f t="shared" si="175"/>
        <v>11199.167260000002</v>
      </c>
      <c r="Z160" s="10"/>
      <c r="AA160" s="10"/>
      <c r="AB160" s="10"/>
      <c r="AC160" s="19">
        <f t="shared" si="176"/>
        <v>4196.0527400000001</v>
      </c>
      <c r="AD160" s="19">
        <f t="shared" si="176"/>
        <v>17.931849316239315</v>
      </c>
      <c r="AE160" s="88">
        <f t="shared" si="176"/>
        <v>26.897773974358973</v>
      </c>
      <c r="AF160" s="88"/>
      <c r="AG160" s="19">
        <f t="shared" si="177"/>
        <v>4.1923830341880342</v>
      </c>
      <c r="AH160" s="19">
        <f t="shared" si="177"/>
        <v>8.3847660683760683</v>
      </c>
      <c r="AI160" s="80">
        <f t="shared" si="178"/>
        <v>47.859689145299143</v>
      </c>
      <c r="AJ160" s="53">
        <f t="shared" ref="AJ160:AR160" si="190">AJ28</f>
        <v>47</v>
      </c>
      <c r="AK160" s="19">
        <f t="shared" si="190"/>
        <v>18</v>
      </c>
      <c r="AL160" s="19">
        <f t="shared" si="190"/>
        <v>10</v>
      </c>
      <c r="AM160" s="28">
        <f t="shared" si="190"/>
        <v>25</v>
      </c>
      <c r="AN160" s="65">
        <f t="shared" si="190"/>
        <v>17.931849316239315</v>
      </c>
      <c r="AO160" s="19">
        <f t="shared" si="190"/>
        <v>8.4279691786324769</v>
      </c>
      <c r="AP160" s="19">
        <f t="shared" si="190"/>
        <v>3.2277328769230764</v>
      </c>
      <c r="AQ160" s="19">
        <f t="shared" si="190"/>
        <v>1.7931849316239317</v>
      </c>
      <c r="AR160" s="28">
        <f t="shared" si="190"/>
        <v>4.4829623290598288</v>
      </c>
      <c r="AS160" s="53">
        <f t="shared" si="184"/>
        <v>0</v>
      </c>
      <c r="AT160" s="19">
        <f t="shared" si="185"/>
        <v>12.641953767948717</v>
      </c>
      <c r="AU160" s="19">
        <f t="shared" si="185"/>
        <v>4.8415993153846149</v>
      </c>
      <c r="AV160" s="19">
        <f t="shared" si="185"/>
        <v>2.6897773974358974</v>
      </c>
      <c r="AW160" s="28">
        <f t="shared" si="185"/>
        <v>6.7244434935897432</v>
      </c>
      <c r="AX160" s="53">
        <f t="shared" ref="AX160:BG160" si="191">AX95</f>
        <v>4.3349313675213681</v>
      </c>
      <c r="AY160" s="53">
        <f t="shared" si="191"/>
        <v>1.7773218606837609</v>
      </c>
      <c r="AZ160" s="53">
        <f t="shared" si="191"/>
        <v>1.0403835282051284</v>
      </c>
      <c r="BA160" s="53">
        <f t="shared" si="191"/>
        <v>0.43349313675213685</v>
      </c>
      <c r="BB160" s="53">
        <f t="shared" si="191"/>
        <v>1.083732841880342</v>
      </c>
      <c r="BC160" s="53">
        <f t="shared" si="191"/>
        <v>8.6698627350427362</v>
      </c>
      <c r="BD160" s="53">
        <f t="shared" si="191"/>
        <v>3.5546437213675217</v>
      </c>
      <c r="BE160" s="53">
        <f t="shared" si="191"/>
        <v>2.0807670564102567</v>
      </c>
      <c r="BF160" s="53">
        <f t="shared" si="191"/>
        <v>0.86698627350427371</v>
      </c>
      <c r="BG160" s="53">
        <f t="shared" si="191"/>
        <v>2.167465683760684</v>
      </c>
      <c r="BH160" s="21"/>
    </row>
    <row r="161" spans="1:60" hidden="1" x14ac:dyDescent="0.25">
      <c r="A161" s="3" t="s">
        <v>3</v>
      </c>
      <c r="B161" s="58">
        <f t="shared" si="169"/>
        <v>3</v>
      </c>
      <c r="C161" s="60">
        <f t="shared" si="187"/>
        <v>85529</v>
      </c>
      <c r="D161" s="60">
        <f t="shared" si="170"/>
        <v>256587</v>
      </c>
      <c r="E161" s="61">
        <f t="shared" si="171"/>
        <v>23.594180102241449</v>
      </c>
      <c r="F161" s="9">
        <f t="shared" si="171"/>
        <v>30</v>
      </c>
      <c r="G161" s="19">
        <f t="shared" si="179"/>
        <v>23.076923076923077</v>
      </c>
      <c r="H161" s="9">
        <f t="shared" si="180"/>
        <v>25</v>
      </c>
      <c r="I161" s="83">
        <f t="shared" si="172"/>
        <v>23.076923076923077</v>
      </c>
      <c r="J161" s="65">
        <f t="shared" si="173"/>
        <v>15.729453401494295</v>
      </c>
      <c r="K161" s="19">
        <f t="shared" si="173"/>
        <v>20</v>
      </c>
      <c r="L161" s="19">
        <f t="shared" si="181"/>
        <v>15.384615384615383</v>
      </c>
      <c r="M161" s="19">
        <f t="shared" si="174"/>
        <v>20</v>
      </c>
      <c r="N161" s="28">
        <f t="shared" si="174"/>
        <v>11.834319526627219</v>
      </c>
      <c r="O161" s="101"/>
      <c r="P161" s="101"/>
      <c r="Q161" s="101"/>
      <c r="R161" s="101"/>
      <c r="S161" s="101"/>
      <c r="T161" s="53">
        <f t="shared" si="182"/>
        <v>1411.2284999999999</v>
      </c>
      <c r="U161" s="19">
        <f t="shared" si="182"/>
        <v>2751.8955750000005</v>
      </c>
      <c r="V161" s="19">
        <f t="shared" si="182"/>
        <v>1282.9349999999999</v>
      </c>
      <c r="W161" s="28">
        <f t="shared" si="182"/>
        <v>2710.2001875000001</v>
      </c>
      <c r="X161" s="159"/>
      <c r="Y161" s="86">
        <f t="shared" si="175"/>
        <v>10663.328074999999</v>
      </c>
      <c r="Z161" s="10"/>
      <c r="AA161" s="10"/>
      <c r="AB161" s="10"/>
      <c r="AC161" s="19">
        <f t="shared" si="176"/>
        <v>3625.0041166666665</v>
      </c>
      <c r="AD161" s="19">
        <f t="shared" si="176"/>
        <v>15.491470584045583</v>
      </c>
      <c r="AE161" s="88">
        <f t="shared" si="176"/>
        <v>23.237205876068373</v>
      </c>
      <c r="AF161" s="88"/>
      <c r="AG161" s="19">
        <f t="shared" si="177"/>
        <v>3.7220953703703699</v>
      </c>
      <c r="AH161" s="19">
        <f t="shared" si="177"/>
        <v>7.4441907407407397</v>
      </c>
      <c r="AI161" s="80">
        <f t="shared" si="178"/>
        <v>45.569778098290591</v>
      </c>
      <c r="AJ161" s="53">
        <f t="shared" ref="AJ161:AR161" si="192">AJ29</f>
        <v>22</v>
      </c>
      <c r="AK161" s="19">
        <f t="shared" si="192"/>
        <v>33</v>
      </c>
      <c r="AL161" s="19">
        <f t="shared" si="192"/>
        <v>20</v>
      </c>
      <c r="AM161" s="28">
        <f t="shared" si="192"/>
        <v>25</v>
      </c>
      <c r="AN161" s="65">
        <f t="shared" si="192"/>
        <v>15.491470584045583</v>
      </c>
      <c r="AO161" s="19">
        <f t="shared" si="192"/>
        <v>3.4081235284900284</v>
      </c>
      <c r="AP161" s="19">
        <f t="shared" si="192"/>
        <v>5.1121852927350426</v>
      </c>
      <c r="AQ161" s="19">
        <f t="shared" si="192"/>
        <v>3.0982941168091167</v>
      </c>
      <c r="AR161" s="28">
        <f t="shared" si="192"/>
        <v>3.8728676460113958</v>
      </c>
      <c r="AS161" s="53">
        <f t="shared" si="184"/>
        <v>0</v>
      </c>
      <c r="AT161" s="19">
        <f t="shared" si="185"/>
        <v>5.1121852927350417</v>
      </c>
      <c r="AU161" s="19">
        <f t="shared" si="185"/>
        <v>7.6682779391025635</v>
      </c>
      <c r="AV161" s="19">
        <f t="shared" si="185"/>
        <v>4.6474411752136744</v>
      </c>
      <c r="AW161" s="28">
        <f t="shared" si="185"/>
        <v>5.8093014690170932</v>
      </c>
      <c r="AX161" s="53">
        <f t="shared" ref="AX161:BG161" si="193">AX96</f>
        <v>4.1923830341880342</v>
      </c>
      <c r="AY161" s="53">
        <f t="shared" si="193"/>
        <v>0.67078128547008553</v>
      </c>
      <c r="AZ161" s="53">
        <f t="shared" si="193"/>
        <v>2.0542676867521368</v>
      </c>
      <c r="BA161" s="53">
        <f t="shared" si="193"/>
        <v>0.41923830341880342</v>
      </c>
      <c r="BB161" s="53">
        <f t="shared" si="193"/>
        <v>1.0480957585470085</v>
      </c>
      <c r="BC161" s="53">
        <f t="shared" si="193"/>
        <v>8.3847660683760683</v>
      </c>
      <c r="BD161" s="53">
        <f t="shared" si="193"/>
        <v>1.3415625709401711</v>
      </c>
      <c r="BE161" s="53">
        <f t="shared" si="193"/>
        <v>4.1085353735042736</v>
      </c>
      <c r="BF161" s="53">
        <f t="shared" si="193"/>
        <v>0.83847660683760683</v>
      </c>
      <c r="BG161" s="53">
        <f t="shared" si="193"/>
        <v>2.0961915170940171</v>
      </c>
      <c r="BH161" s="21"/>
    </row>
    <row r="162" spans="1:60" hidden="1" x14ac:dyDescent="0.25">
      <c r="A162" s="3" t="s">
        <v>4</v>
      </c>
      <c r="B162" s="58">
        <f t="shared" si="169"/>
        <v>3</v>
      </c>
      <c r="C162" s="60">
        <f t="shared" si="187"/>
        <v>85529</v>
      </c>
      <c r="D162" s="60">
        <f t="shared" si="170"/>
        <v>256587</v>
      </c>
      <c r="E162" s="61">
        <f t="shared" si="171"/>
        <v>22.94455066921606</v>
      </c>
      <c r="F162" s="9">
        <f t="shared" si="171"/>
        <v>30</v>
      </c>
      <c r="G162" s="19">
        <f t="shared" si="179"/>
        <v>23.076923076923077</v>
      </c>
      <c r="H162" s="9">
        <f t="shared" si="180"/>
        <v>30</v>
      </c>
      <c r="I162" s="83">
        <f t="shared" si="172"/>
        <v>23.076923076923077</v>
      </c>
      <c r="J162" s="65">
        <f t="shared" si="173"/>
        <v>15.296367112810705</v>
      </c>
      <c r="K162" s="19">
        <f t="shared" si="173"/>
        <v>20</v>
      </c>
      <c r="L162" s="19">
        <f t="shared" si="181"/>
        <v>15.384615384615383</v>
      </c>
      <c r="M162" s="19">
        <f t="shared" si="174"/>
        <v>20</v>
      </c>
      <c r="N162" s="28">
        <f t="shared" si="174"/>
        <v>11.834319526627219</v>
      </c>
      <c r="O162" s="101"/>
      <c r="P162" s="101"/>
      <c r="Q162" s="101"/>
      <c r="R162" s="101"/>
      <c r="S162" s="101"/>
      <c r="T162" s="53">
        <f t="shared" si="182"/>
        <v>1603.66875</v>
      </c>
      <c r="U162" s="19">
        <f t="shared" si="182"/>
        <v>3752.584875</v>
      </c>
      <c r="V162" s="19">
        <f t="shared" si="182"/>
        <v>320.73374999999999</v>
      </c>
      <c r="W162" s="28">
        <f t="shared" si="182"/>
        <v>2710.2001875000001</v>
      </c>
      <c r="X162" s="159"/>
      <c r="Y162" s="86">
        <f t="shared" si="175"/>
        <v>10753.133525000001</v>
      </c>
      <c r="Z162" s="10"/>
      <c r="AA162" s="10"/>
      <c r="AB162" s="10"/>
      <c r="AC162" s="19">
        <f t="shared" si="176"/>
        <v>3727.6389166666668</v>
      </c>
      <c r="AD162" s="19">
        <f t="shared" si="176"/>
        <v>15.93008084045584</v>
      </c>
      <c r="AE162" s="88">
        <f t="shared" si="176"/>
        <v>23.895121260683759</v>
      </c>
      <c r="AF162" s="88"/>
      <c r="AG162" s="19">
        <f t="shared" si="177"/>
        <v>3.6764068019943017</v>
      </c>
      <c r="AH162" s="19">
        <f t="shared" si="177"/>
        <v>7.3528136039886034</v>
      </c>
      <c r="AI162" s="80">
        <f t="shared" si="178"/>
        <v>45.953562072649568</v>
      </c>
      <c r="AJ162" s="53">
        <f t="shared" ref="AJ162:AR162" si="194">AJ30</f>
        <v>25</v>
      </c>
      <c r="AK162" s="19">
        <f t="shared" si="194"/>
        <v>45</v>
      </c>
      <c r="AL162" s="19">
        <f t="shared" si="194"/>
        <v>5</v>
      </c>
      <c r="AM162" s="28">
        <f t="shared" si="194"/>
        <v>25</v>
      </c>
      <c r="AN162" s="65">
        <f t="shared" si="194"/>
        <v>15.93008084045584</v>
      </c>
      <c r="AO162" s="19">
        <f t="shared" si="194"/>
        <v>3.9825202101139601</v>
      </c>
      <c r="AP162" s="19">
        <f t="shared" si="194"/>
        <v>7.1685363782051281</v>
      </c>
      <c r="AQ162" s="19">
        <f t="shared" si="194"/>
        <v>0.79650404202279201</v>
      </c>
      <c r="AR162" s="28">
        <f t="shared" si="194"/>
        <v>3.9825202101139601</v>
      </c>
      <c r="AS162" s="53">
        <f t="shared" si="184"/>
        <v>0</v>
      </c>
      <c r="AT162" s="19">
        <f t="shared" si="185"/>
        <v>5.9737803151709397</v>
      </c>
      <c r="AU162" s="19">
        <f t="shared" si="185"/>
        <v>10.752804567307692</v>
      </c>
      <c r="AV162" s="19">
        <f t="shared" si="185"/>
        <v>1.194756063034188</v>
      </c>
      <c r="AW162" s="28">
        <f t="shared" si="185"/>
        <v>5.9737803151709397</v>
      </c>
      <c r="AX162" s="53">
        <f t="shared" ref="AX162:BG162" si="195">AX97</f>
        <v>3.7220953703703699</v>
      </c>
      <c r="AY162" s="53">
        <f t="shared" si="195"/>
        <v>0.78164002777777764</v>
      </c>
      <c r="AZ162" s="53">
        <f t="shared" si="195"/>
        <v>1.6377219629629627</v>
      </c>
      <c r="BA162" s="53">
        <f t="shared" si="195"/>
        <v>0.37220953703703702</v>
      </c>
      <c r="BB162" s="53">
        <f t="shared" si="195"/>
        <v>0.93052384259259247</v>
      </c>
      <c r="BC162" s="53">
        <f t="shared" si="195"/>
        <v>7.4441907407407397</v>
      </c>
      <c r="BD162" s="53">
        <f t="shared" si="195"/>
        <v>1.5632800555555553</v>
      </c>
      <c r="BE162" s="53">
        <f t="shared" si="195"/>
        <v>3.2754439259259254</v>
      </c>
      <c r="BF162" s="53">
        <f t="shared" si="195"/>
        <v>0.74441907407407404</v>
      </c>
      <c r="BG162" s="53">
        <f t="shared" si="195"/>
        <v>1.8610476851851849</v>
      </c>
      <c r="BH162" s="21"/>
    </row>
    <row r="163" spans="1:60" hidden="1" x14ac:dyDescent="0.25">
      <c r="A163" s="3" t="s">
        <v>5</v>
      </c>
      <c r="B163" s="58">
        <f t="shared" si="169"/>
        <v>8.5</v>
      </c>
      <c r="C163" s="60">
        <f t="shared" si="187"/>
        <v>85529</v>
      </c>
      <c r="D163" s="60">
        <f t="shared" si="170"/>
        <v>726996.5</v>
      </c>
      <c r="E163" s="61">
        <f t="shared" si="171"/>
        <v>19.896538002387587</v>
      </c>
      <c r="F163" s="9">
        <f t="shared" si="171"/>
        <v>25</v>
      </c>
      <c r="G163" s="19">
        <f t="shared" si="179"/>
        <v>19.23076923076923</v>
      </c>
      <c r="H163" s="9">
        <f t="shared" si="180"/>
        <v>30</v>
      </c>
      <c r="I163" s="83">
        <f t="shared" si="172"/>
        <v>19.23076923076923</v>
      </c>
      <c r="J163" s="65">
        <f t="shared" si="173"/>
        <v>13.26435866825839</v>
      </c>
      <c r="K163" s="19">
        <f t="shared" si="173"/>
        <v>16.666666666666668</v>
      </c>
      <c r="L163" s="19">
        <f t="shared" si="181"/>
        <v>12.820512820512821</v>
      </c>
      <c r="M163" s="19">
        <f t="shared" si="174"/>
        <v>16.666666666666668</v>
      </c>
      <c r="N163" s="28">
        <f t="shared" si="174"/>
        <v>9.8619329388560146</v>
      </c>
      <c r="O163" s="101"/>
      <c r="P163" s="101"/>
      <c r="Q163" s="101"/>
      <c r="R163" s="101"/>
      <c r="S163" s="101"/>
      <c r="T163" s="53">
        <f t="shared" si="182"/>
        <v>9160.1558999999997</v>
      </c>
      <c r="U163" s="19">
        <f t="shared" si="182"/>
        <v>7938.8017799999989</v>
      </c>
      <c r="V163" s="19">
        <f t="shared" si="182"/>
        <v>1090.4947499999998</v>
      </c>
      <c r="W163" s="28">
        <f t="shared" si="182"/>
        <v>9214.6806375000015</v>
      </c>
      <c r="X163" s="159"/>
      <c r="Y163" s="86">
        <f t="shared" si="175"/>
        <v>35208.440495000003</v>
      </c>
      <c r="Z163" s="10"/>
      <c r="AA163" s="10"/>
      <c r="AB163" s="10"/>
      <c r="AC163" s="19">
        <f t="shared" si="176"/>
        <v>4298.6875399999999</v>
      </c>
      <c r="AD163" s="19">
        <f t="shared" si="176"/>
        <v>18.370459572649573</v>
      </c>
      <c r="AE163" s="88">
        <f t="shared" si="176"/>
        <v>27.555689358974359</v>
      </c>
      <c r="AF163" s="88"/>
      <c r="AG163" s="19">
        <f t="shared" si="177"/>
        <v>4.2581745726495734</v>
      </c>
      <c r="AH163" s="19">
        <f t="shared" si="177"/>
        <v>8.5163491452991469</v>
      </c>
      <c r="AI163" s="80">
        <f t="shared" si="178"/>
        <v>150.46342091880342</v>
      </c>
      <c r="AJ163" s="53">
        <f t="shared" ref="AJ163:AR163" si="196">AJ31</f>
        <v>42</v>
      </c>
      <c r="AK163" s="19">
        <f t="shared" si="196"/>
        <v>28</v>
      </c>
      <c r="AL163" s="19">
        <f t="shared" si="196"/>
        <v>5</v>
      </c>
      <c r="AM163" s="28">
        <f t="shared" si="196"/>
        <v>25</v>
      </c>
      <c r="AN163" s="65">
        <f t="shared" si="196"/>
        <v>18.370459572649573</v>
      </c>
      <c r="AO163" s="19">
        <f t="shared" si="196"/>
        <v>7.71559302051282</v>
      </c>
      <c r="AP163" s="19">
        <f t="shared" si="196"/>
        <v>5.1437286803418809</v>
      </c>
      <c r="AQ163" s="19">
        <f t="shared" si="196"/>
        <v>0.91852297863247867</v>
      </c>
      <c r="AR163" s="28">
        <f t="shared" si="196"/>
        <v>4.5926148931623931</v>
      </c>
      <c r="AS163" s="53">
        <f t="shared" si="184"/>
        <v>0</v>
      </c>
      <c r="AT163" s="19">
        <f t="shared" si="185"/>
        <v>11.57338953076923</v>
      </c>
      <c r="AU163" s="19">
        <f t="shared" si="185"/>
        <v>7.7155930205128209</v>
      </c>
      <c r="AV163" s="19">
        <f t="shared" si="185"/>
        <v>1.3777844679487181</v>
      </c>
      <c r="AW163" s="28">
        <f t="shared" si="185"/>
        <v>6.8889223397435897</v>
      </c>
      <c r="AX163" s="53">
        <f t="shared" ref="AX163:BG163" si="197">AX98</f>
        <v>3.6764068019943021</v>
      </c>
      <c r="AY163" s="53">
        <f t="shared" si="197"/>
        <v>1.2867423806980056</v>
      </c>
      <c r="AZ163" s="53">
        <f t="shared" si="197"/>
        <v>1.1029220405982905</v>
      </c>
      <c r="BA163" s="53">
        <f t="shared" si="197"/>
        <v>0.36764068019943019</v>
      </c>
      <c r="BB163" s="53">
        <f t="shared" si="197"/>
        <v>0.91910170049857542</v>
      </c>
      <c r="BC163" s="53">
        <f t="shared" si="197"/>
        <v>7.3528136039886043</v>
      </c>
      <c r="BD163" s="53">
        <f t="shared" si="197"/>
        <v>2.5734847613960112</v>
      </c>
      <c r="BE163" s="53">
        <f t="shared" si="197"/>
        <v>2.2058440811965809</v>
      </c>
      <c r="BF163" s="53">
        <f t="shared" si="197"/>
        <v>0.73528136039886038</v>
      </c>
      <c r="BG163" s="53">
        <f t="shared" si="197"/>
        <v>1.8382034009971508</v>
      </c>
      <c r="BH163" s="21"/>
    </row>
    <row r="164" spans="1:60" hidden="1" x14ac:dyDescent="0.25">
      <c r="A164" s="3" t="s">
        <v>6</v>
      </c>
      <c r="B164" s="58">
        <f t="shared" si="169"/>
        <v>2</v>
      </c>
      <c r="C164" s="60">
        <f t="shared" si="187"/>
        <v>85529</v>
      </c>
      <c r="D164" s="60">
        <f t="shared" si="170"/>
        <v>171058</v>
      </c>
      <c r="E164" s="61">
        <f t="shared" si="171"/>
        <v>20.987174504469493</v>
      </c>
      <c r="F164" s="9">
        <f t="shared" si="171"/>
        <v>27</v>
      </c>
      <c r="G164" s="19">
        <f t="shared" si="179"/>
        <v>20.76923076923077</v>
      </c>
      <c r="H164" s="9">
        <f t="shared" si="180"/>
        <v>25</v>
      </c>
      <c r="I164" s="83">
        <f t="shared" si="172"/>
        <v>20.76923076923077</v>
      </c>
      <c r="J164" s="65">
        <f t="shared" si="173"/>
        <v>13.991449669646329</v>
      </c>
      <c r="K164" s="19">
        <f t="shared" si="173"/>
        <v>18</v>
      </c>
      <c r="L164" s="19">
        <f t="shared" si="181"/>
        <v>13.846153846153845</v>
      </c>
      <c r="M164" s="19">
        <f t="shared" si="174"/>
        <v>18</v>
      </c>
      <c r="N164" s="28">
        <f t="shared" si="174"/>
        <v>10.650887573964498</v>
      </c>
      <c r="O164" s="101"/>
      <c r="P164" s="101"/>
      <c r="Q164" s="101"/>
      <c r="R164" s="101"/>
      <c r="S164" s="101"/>
      <c r="T164" s="53">
        <f t="shared" si="182"/>
        <v>1520.5155555555555</v>
      </c>
      <c r="U164" s="19">
        <f t="shared" si="182"/>
        <v>2347.2958888888893</v>
      </c>
      <c r="V164" s="19">
        <f t="shared" si="182"/>
        <v>237.58055555555555</v>
      </c>
      <c r="W164" s="28">
        <f t="shared" si="182"/>
        <v>2007.5556944444443</v>
      </c>
      <c r="X164" s="159"/>
      <c r="Y164" s="86">
        <f t="shared" si="175"/>
        <v>7851.2454259259257</v>
      </c>
      <c r="Z164" s="10"/>
      <c r="AA164" s="10"/>
      <c r="AB164" s="10"/>
      <c r="AC164" s="19">
        <f t="shared" si="176"/>
        <v>4075.2984629629623</v>
      </c>
      <c r="AD164" s="19">
        <f t="shared" si="176"/>
        <v>17.415805397277616</v>
      </c>
      <c r="AE164" s="88">
        <f t="shared" si="176"/>
        <v>26.123708095916424</v>
      </c>
      <c r="AF164" s="88"/>
      <c r="AG164" s="19">
        <f t="shared" si="177"/>
        <v>4.0341313706869268</v>
      </c>
      <c r="AH164" s="19">
        <f t="shared" si="177"/>
        <v>8.0682627413738537</v>
      </c>
      <c r="AI164" s="80">
        <f t="shared" si="178"/>
        <v>33.552330880025323</v>
      </c>
      <c r="AJ164" s="53">
        <f t="shared" ref="AJ164:AR164" si="198">AJ32</f>
        <v>32</v>
      </c>
      <c r="AK164" s="19">
        <f t="shared" si="198"/>
        <v>38</v>
      </c>
      <c r="AL164" s="19">
        <f t="shared" si="198"/>
        <v>5</v>
      </c>
      <c r="AM164" s="28">
        <f t="shared" si="198"/>
        <v>25</v>
      </c>
      <c r="AN164" s="65">
        <f t="shared" si="198"/>
        <v>17.415805397277616</v>
      </c>
      <c r="AO164" s="19">
        <f t="shared" si="198"/>
        <v>5.5730577271288375</v>
      </c>
      <c r="AP164" s="19">
        <f t="shared" si="198"/>
        <v>6.6180060509654943</v>
      </c>
      <c r="AQ164" s="19">
        <f t="shared" si="198"/>
        <v>0.87079026986388086</v>
      </c>
      <c r="AR164" s="28">
        <f t="shared" si="198"/>
        <v>4.353951349319404</v>
      </c>
      <c r="AS164" s="53">
        <f t="shared" si="184"/>
        <v>0</v>
      </c>
      <c r="AT164" s="19">
        <f t="shared" si="185"/>
        <v>8.3595865906932563</v>
      </c>
      <c r="AU164" s="19">
        <f t="shared" si="185"/>
        <v>9.9270090764482415</v>
      </c>
      <c r="AV164" s="19">
        <f t="shared" si="185"/>
        <v>1.3061854047958212</v>
      </c>
      <c r="AW164" s="28">
        <f t="shared" si="185"/>
        <v>6.530927023979106</v>
      </c>
      <c r="AX164" s="53">
        <f t="shared" ref="AX164:BG164" si="199">AX99</f>
        <v>4.2581745726495734</v>
      </c>
      <c r="AY164" s="53">
        <f t="shared" si="199"/>
        <v>1.1071253888888892</v>
      </c>
      <c r="AZ164" s="53">
        <f t="shared" si="199"/>
        <v>1.6606880833333337</v>
      </c>
      <c r="BA164" s="53">
        <f t="shared" si="199"/>
        <v>0.42581745726495734</v>
      </c>
      <c r="BB164" s="53">
        <f t="shared" si="199"/>
        <v>1.0645436431623934</v>
      </c>
      <c r="BC164" s="53">
        <f t="shared" si="199"/>
        <v>8.5163491452991469</v>
      </c>
      <c r="BD164" s="53">
        <f t="shared" si="199"/>
        <v>2.2142507777777785</v>
      </c>
      <c r="BE164" s="53">
        <f t="shared" si="199"/>
        <v>3.3213761666666675</v>
      </c>
      <c r="BF164" s="53">
        <f t="shared" si="199"/>
        <v>0.85163491452991469</v>
      </c>
      <c r="BG164" s="53">
        <f t="shared" si="199"/>
        <v>2.1290872863247867</v>
      </c>
      <c r="BH164" s="21"/>
    </row>
    <row r="165" spans="1:60" hidden="1" x14ac:dyDescent="0.25">
      <c r="A165" s="3" t="s">
        <v>7</v>
      </c>
      <c r="B165" s="58">
        <f t="shared" si="169"/>
        <v>2</v>
      </c>
      <c r="C165" s="60">
        <f t="shared" si="187"/>
        <v>85529</v>
      </c>
      <c r="D165" s="60">
        <f t="shared" si="170"/>
        <v>171058</v>
      </c>
      <c r="E165" s="61">
        <f>E33</f>
        <v>15.615384615384615</v>
      </c>
      <c r="F165" s="9">
        <f t="shared" ref="F165:H167" si="200">F100</f>
        <v>29</v>
      </c>
      <c r="G165" s="9">
        <f t="shared" si="200"/>
        <v>14</v>
      </c>
      <c r="H165" s="9">
        <f t="shared" si="200"/>
        <v>29</v>
      </c>
      <c r="I165" s="83">
        <f t="shared" si="172"/>
        <v>14</v>
      </c>
      <c r="J165" s="65">
        <f t="shared" ref="J165:N167" si="201">J100</f>
        <v>11.111111111111111</v>
      </c>
      <c r="K165" s="19">
        <f t="shared" si="201"/>
        <v>20</v>
      </c>
      <c r="L165" s="19">
        <f t="shared" si="201"/>
        <v>10</v>
      </c>
      <c r="M165" s="19">
        <f t="shared" si="201"/>
        <v>19.333333333333332</v>
      </c>
      <c r="N165" s="28">
        <f t="shared" si="201"/>
        <v>9.3333333333333339</v>
      </c>
      <c r="O165" s="101"/>
      <c r="P165" s="101"/>
      <c r="Q165" s="101"/>
      <c r="R165" s="101"/>
      <c r="S165" s="101"/>
      <c r="T165" s="53">
        <f t="shared" ref="T165:W167" si="202">T100</f>
        <v>855.29</v>
      </c>
      <c r="U165" s="19">
        <f t="shared" si="202"/>
        <v>6842.32</v>
      </c>
      <c r="V165" s="19">
        <f t="shared" si="202"/>
        <v>0</v>
      </c>
      <c r="W165" s="28">
        <f t="shared" si="202"/>
        <v>0</v>
      </c>
      <c r="X165" s="159"/>
      <c r="Y165" s="86">
        <f t="shared" si="175"/>
        <v>10954.453201970444</v>
      </c>
      <c r="Z165" s="10"/>
      <c r="AA165" s="10"/>
      <c r="AB165" s="10"/>
      <c r="AC165" s="19">
        <f t="shared" ref="AC165:AE167" si="203">AC100</f>
        <v>5477.2266009852219</v>
      </c>
      <c r="AD165" s="19">
        <f t="shared" si="203"/>
        <v>23.406951286261631</v>
      </c>
      <c r="AE165" s="88">
        <f t="shared" si="203"/>
        <v>35.110426929392446</v>
      </c>
      <c r="AF165" s="88"/>
      <c r="AG165" s="19">
        <f t="shared" si="177"/>
        <v>5.8517378215654077</v>
      </c>
      <c r="AH165" s="19">
        <f t="shared" si="177"/>
        <v>11.703475643130815</v>
      </c>
      <c r="AI165" s="80">
        <f t="shared" si="178"/>
        <v>46.813902572523261</v>
      </c>
      <c r="AJ165" s="53">
        <f t="shared" ref="AJ165:AR165" si="204">AJ100</f>
        <v>20</v>
      </c>
      <c r="AK165" s="19">
        <f t="shared" si="204"/>
        <v>80</v>
      </c>
      <c r="AL165" s="19">
        <f t="shared" si="204"/>
        <v>0</v>
      </c>
      <c r="AM165" s="28">
        <f t="shared" si="204"/>
        <v>0</v>
      </c>
      <c r="AN165" s="65">
        <f t="shared" si="204"/>
        <v>23.406951286261631</v>
      </c>
      <c r="AO165" s="19">
        <f t="shared" si="204"/>
        <v>4.6813902572523265</v>
      </c>
      <c r="AP165" s="19">
        <f t="shared" si="204"/>
        <v>18.725561029009306</v>
      </c>
      <c r="AQ165" s="19">
        <f t="shared" si="204"/>
        <v>0</v>
      </c>
      <c r="AR165" s="28">
        <f t="shared" si="204"/>
        <v>0</v>
      </c>
      <c r="AS165" s="53">
        <f t="shared" si="184"/>
        <v>0</v>
      </c>
      <c r="AT165" s="19">
        <f t="shared" ref="AT165:AW167" si="205">AT100</f>
        <v>0</v>
      </c>
      <c r="AU165" s="19">
        <f t="shared" si="205"/>
        <v>0</v>
      </c>
      <c r="AV165" s="19">
        <f t="shared" si="205"/>
        <v>0</v>
      </c>
      <c r="AW165" s="28">
        <f t="shared" si="205"/>
        <v>0</v>
      </c>
      <c r="AX165" s="53">
        <f t="shared" ref="AX165:BG165" si="206">AX100</f>
        <v>4.0341313706869268</v>
      </c>
      <c r="AY165" s="53">
        <f t="shared" si="206"/>
        <v>0.80682627413738539</v>
      </c>
      <c r="AZ165" s="53">
        <f t="shared" si="206"/>
        <v>3.2273050965495416</v>
      </c>
      <c r="BA165" s="53">
        <f t="shared" si="206"/>
        <v>0</v>
      </c>
      <c r="BB165" s="53">
        <f t="shared" si="206"/>
        <v>0</v>
      </c>
      <c r="BC165" s="53">
        <f t="shared" si="206"/>
        <v>8.0682627413738537</v>
      </c>
      <c r="BD165" s="53">
        <f t="shared" si="206"/>
        <v>1.6136525482747708</v>
      </c>
      <c r="BE165" s="53">
        <f t="shared" si="206"/>
        <v>6.4546101930990831</v>
      </c>
      <c r="BF165" s="53">
        <f t="shared" si="206"/>
        <v>0</v>
      </c>
      <c r="BG165" s="53">
        <f t="shared" si="206"/>
        <v>0</v>
      </c>
      <c r="BH165" s="21"/>
    </row>
    <row r="166" spans="1:60" hidden="1" x14ac:dyDescent="0.25">
      <c r="A166" s="3" t="s">
        <v>11</v>
      </c>
      <c r="B166" s="58">
        <f t="shared" si="169"/>
        <v>1</v>
      </c>
      <c r="C166" s="60">
        <f t="shared" si="187"/>
        <v>85529</v>
      </c>
      <c r="D166" s="60">
        <f t="shared" si="170"/>
        <v>85529</v>
      </c>
      <c r="E166" s="61">
        <f>E34</f>
        <v>22.226277372262771</v>
      </c>
      <c r="F166" s="9">
        <f t="shared" si="200"/>
        <v>29</v>
      </c>
      <c r="G166" s="9">
        <f t="shared" si="200"/>
        <v>21</v>
      </c>
      <c r="H166" s="9">
        <f t="shared" si="200"/>
        <v>29</v>
      </c>
      <c r="I166" s="83">
        <f t="shared" si="172"/>
        <v>21</v>
      </c>
      <c r="J166" s="65">
        <f t="shared" si="201"/>
        <v>16.129032258064516</v>
      </c>
      <c r="K166" s="19">
        <f t="shared" si="201"/>
        <v>20</v>
      </c>
      <c r="L166" s="19">
        <f t="shared" si="201"/>
        <v>15.384615384615383</v>
      </c>
      <c r="M166" s="19">
        <f t="shared" si="201"/>
        <v>19.333333333333332</v>
      </c>
      <c r="N166" s="28">
        <f t="shared" si="201"/>
        <v>14</v>
      </c>
      <c r="O166" s="101"/>
      <c r="P166" s="101"/>
      <c r="Q166" s="101"/>
      <c r="R166" s="101"/>
      <c r="S166" s="101"/>
      <c r="T166" s="53">
        <f t="shared" si="202"/>
        <v>427.64499999999998</v>
      </c>
      <c r="U166" s="19">
        <f t="shared" si="202"/>
        <v>2223.7539999999999</v>
      </c>
      <c r="V166" s="19">
        <f t="shared" si="202"/>
        <v>0</v>
      </c>
      <c r="W166" s="19">
        <f t="shared" si="202"/>
        <v>0</v>
      </c>
      <c r="X166" s="159"/>
      <c r="Y166" s="86">
        <f t="shared" si="175"/>
        <v>3848.1027914614124</v>
      </c>
      <c r="Z166" s="10"/>
      <c r="AA166" s="10"/>
      <c r="AB166" s="10"/>
      <c r="AC166" s="19">
        <f t="shared" si="203"/>
        <v>3848.1027914614124</v>
      </c>
      <c r="AD166" s="19">
        <f t="shared" si="203"/>
        <v>16.444883724194071</v>
      </c>
      <c r="AE166" s="88">
        <f t="shared" si="203"/>
        <v>24.667325586291106</v>
      </c>
      <c r="AF166" s="88"/>
      <c r="AG166" s="19">
        <f t="shared" si="177"/>
        <v>4.1112209310485177</v>
      </c>
      <c r="AH166" s="19">
        <f t="shared" si="177"/>
        <v>8.2224418620970354</v>
      </c>
      <c r="AI166" s="80">
        <f t="shared" si="178"/>
        <v>16.444883724194071</v>
      </c>
      <c r="AJ166" s="53">
        <f t="shared" ref="AJ166:AR166" si="207">AJ101</f>
        <v>20</v>
      </c>
      <c r="AK166" s="19">
        <f t="shared" si="207"/>
        <v>80</v>
      </c>
      <c r="AL166" s="19">
        <f t="shared" si="207"/>
        <v>0</v>
      </c>
      <c r="AM166" s="19">
        <f t="shared" si="207"/>
        <v>0</v>
      </c>
      <c r="AN166" s="19">
        <f t="shared" si="207"/>
        <v>16.444883724194071</v>
      </c>
      <c r="AO166" s="19">
        <f t="shared" si="207"/>
        <v>3.2889767448388145</v>
      </c>
      <c r="AP166" s="19">
        <f t="shared" si="207"/>
        <v>13.155906979355258</v>
      </c>
      <c r="AQ166" s="19">
        <f t="shared" si="207"/>
        <v>0</v>
      </c>
      <c r="AR166" s="19">
        <f t="shared" si="207"/>
        <v>0</v>
      </c>
      <c r="AS166" s="19">
        <f t="shared" si="184"/>
        <v>0</v>
      </c>
      <c r="AT166" s="19">
        <f t="shared" si="205"/>
        <v>0</v>
      </c>
      <c r="AU166" s="19">
        <f t="shared" si="205"/>
        <v>0</v>
      </c>
      <c r="AV166" s="19">
        <f t="shared" si="205"/>
        <v>0</v>
      </c>
      <c r="AW166" s="19">
        <f t="shared" si="205"/>
        <v>0</v>
      </c>
      <c r="AX166" s="53">
        <f t="shared" ref="AX166:BG166" si="208">AX101</f>
        <v>5.8517378215654077</v>
      </c>
      <c r="AY166" s="53">
        <f t="shared" si="208"/>
        <v>1.1703475643130816</v>
      </c>
      <c r="AZ166" s="53">
        <f t="shared" si="208"/>
        <v>4.6813902572523265</v>
      </c>
      <c r="BA166" s="53">
        <f t="shared" si="208"/>
        <v>0</v>
      </c>
      <c r="BB166" s="53">
        <f t="shared" si="208"/>
        <v>0</v>
      </c>
      <c r="BC166" s="53">
        <f t="shared" si="208"/>
        <v>11.703475643130815</v>
      </c>
      <c r="BD166" s="53">
        <f t="shared" si="208"/>
        <v>2.3406951286261632</v>
      </c>
      <c r="BE166" s="53">
        <f t="shared" si="208"/>
        <v>9.362780514504653</v>
      </c>
      <c r="BF166" s="53">
        <f t="shared" si="208"/>
        <v>0</v>
      </c>
      <c r="BG166" s="53">
        <f t="shared" si="208"/>
        <v>0</v>
      </c>
      <c r="BH166" s="21"/>
    </row>
    <row r="167" spans="1:60" hidden="1" x14ac:dyDescent="0.25">
      <c r="A167" s="4" t="s">
        <v>20</v>
      </c>
      <c r="B167" s="58">
        <f t="shared" si="169"/>
        <v>2.5</v>
      </c>
      <c r="C167" s="60">
        <f t="shared" si="187"/>
        <v>85529</v>
      </c>
      <c r="D167" s="60">
        <f t="shared" si="170"/>
        <v>213822.5</v>
      </c>
      <c r="E167" s="61">
        <f>E35</f>
        <v>24.048096192384765</v>
      </c>
      <c r="F167" s="9">
        <f t="shared" si="200"/>
        <v>30</v>
      </c>
      <c r="G167" s="19">
        <f t="shared" si="200"/>
        <v>23.076923076923077</v>
      </c>
      <c r="H167" s="9">
        <f t="shared" si="200"/>
        <v>30</v>
      </c>
      <c r="I167" s="83">
        <f t="shared" si="172"/>
        <v>23.076923076923077</v>
      </c>
      <c r="J167" s="65">
        <f t="shared" si="201"/>
        <v>17.079419299743808</v>
      </c>
      <c r="K167" s="19">
        <f t="shared" si="201"/>
        <v>20</v>
      </c>
      <c r="L167" s="19">
        <f t="shared" si="201"/>
        <v>15.384615384615383</v>
      </c>
      <c r="M167" s="19">
        <f t="shared" si="201"/>
        <v>20</v>
      </c>
      <c r="N167" s="19">
        <f t="shared" si="201"/>
        <v>15.384615384615385</v>
      </c>
      <c r="O167" s="53"/>
      <c r="P167" s="53"/>
      <c r="Q167" s="53"/>
      <c r="R167" s="53"/>
      <c r="S167" s="53"/>
      <c r="T167" s="53">
        <f t="shared" si="202"/>
        <v>1411.2284999999999</v>
      </c>
      <c r="U167" s="19">
        <f t="shared" si="202"/>
        <v>1779.0032000000001</v>
      </c>
      <c r="V167" s="19">
        <f t="shared" si="202"/>
        <v>427.64499999999998</v>
      </c>
      <c r="W167" s="19">
        <f t="shared" si="202"/>
        <v>1389.8462500000001</v>
      </c>
      <c r="X167" s="80"/>
      <c r="Y167" s="86">
        <f t="shared" si="175"/>
        <v>8673.3533416666669</v>
      </c>
      <c r="Z167" s="10"/>
      <c r="AA167" s="10"/>
      <c r="AB167" s="10"/>
      <c r="AC167" s="19">
        <f t="shared" si="203"/>
        <v>3338.4819666666667</v>
      </c>
      <c r="AD167" s="19">
        <f t="shared" si="203"/>
        <v>14.267016951566951</v>
      </c>
      <c r="AE167" s="88">
        <f t="shared" si="203"/>
        <v>21.400525427350427</v>
      </c>
      <c r="AF167" s="88"/>
      <c r="AG167" s="19">
        <f t="shared" si="177"/>
        <v>3.5667542378917378</v>
      </c>
      <c r="AH167" s="19">
        <f t="shared" si="177"/>
        <v>7.1335084757834757</v>
      </c>
      <c r="AI167" s="80">
        <f t="shared" si="178"/>
        <v>37.065612571225074</v>
      </c>
      <c r="AJ167" s="53">
        <f t="shared" ref="AJ167:AR167" si="209">AJ102</f>
        <v>33</v>
      </c>
      <c r="AK167" s="19">
        <f t="shared" si="209"/>
        <v>32</v>
      </c>
      <c r="AL167" s="19">
        <f t="shared" si="209"/>
        <v>10</v>
      </c>
      <c r="AM167" s="19">
        <f t="shared" si="209"/>
        <v>25</v>
      </c>
      <c r="AN167" s="19">
        <f t="shared" si="209"/>
        <v>14.267016951566953</v>
      </c>
      <c r="AO167" s="19">
        <f t="shared" si="209"/>
        <v>4.7081155940170945</v>
      </c>
      <c r="AP167" s="19">
        <f t="shared" si="209"/>
        <v>4.5654454245014247</v>
      </c>
      <c r="AQ167" s="19">
        <f t="shared" si="209"/>
        <v>1.4267016951566953</v>
      </c>
      <c r="AR167" s="19">
        <f t="shared" si="209"/>
        <v>3.5667542378917378</v>
      </c>
      <c r="AS167" s="19">
        <f t="shared" si="184"/>
        <v>0</v>
      </c>
      <c r="AT167" s="19">
        <f t="shared" si="205"/>
        <v>0</v>
      </c>
      <c r="AU167" s="19">
        <f t="shared" si="205"/>
        <v>0</v>
      </c>
      <c r="AV167" s="19">
        <f t="shared" si="205"/>
        <v>0</v>
      </c>
      <c r="AW167" s="19">
        <f t="shared" si="205"/>
        <v>0</v>
      </c>
      <c r="AX167" s="53">
        <f t="shared" ref="AX167:BG167" si="210">AX102</f>
        <v>4.1112209310485177</v>
      </c>
      <c r="AY167" s="53">
        <f t="shared" si="210"/>
        <v>1.3567029072460108</v>
      </c>
      <c r="AZ167" s="53">
        <f t="shared" si="210"/>
        <v>1.3155906979355256</v>
      </c>
      <c r="BA167" s="53">
        <f t="shared" si="210"/>
        <v>0.41112209310485182</v>
      </c>
      <c r="BB167" s="53">
        <f t="shared" si="210"/>
        <v>1.0278052327621294</v>
      </c>
      <c r="BC167" s="53">
        <f t="shared" si="210"/>
        <v>8.2224418620970354</v>
      </c>
      <c r="BD167" s="53">
        <f t="shared" si="210"/>
        <v>2.7134058144920217</v>
      </c>
      <c r="BE167" s="53">
        <f t="shared" si="210"/>
        <v>2.6311813958710513</v>
      </c>
      <c r="BF167" s="53">
        <f t="shared" si="210"/>
        <v>0.82224418620970363</v>
      </c>
      <c r="BG167" s="53">
        <f t="shared" si="210"/>
        <v>2.0556104655242589</v>
      </c>
      <c r="BH167" s="21"/>
    </row>
    <row r="168" spans="1:60" hidden="1" x14ac:dyDescent="0.25">
      <c r="A168" s="4" t="s">
        <v>12</v>
      </c>
      <c r="B168" s="58">
        <f t="shared" si="169"/>
        <v>0.5</v>
      </c>
      <c r="C168" s="60">
        <f t="shared" si="187"/>
        <v>85529</v>
      </c>
      <c r="D168" s="60">
        <f t="shared" si="170"/>
        <v>42764.5</v>
      </c>
      <c r="E168" s="61">
        <f t="shared" ref="E168:Y175" si="211">E138</f>
        <v>20</v>
      </c>
      <c r="F168" s="9">
        <f t="shared" si="211"/>
        <v>20</v>
      </c>
      <c r="G168" s="9">
        <f t="shared" si="211"/>
        <v>15.384615384615383</v>
      </c>
      <c r="H168" s="9">
        <f t="shared" si="211"/>
        <v>0</v>
      </c>
      <c r="I168" s="83">
        <f t="shared" si="211"/>
        <v>0</v>
      </c>
      <c r="J168" s="5">
        <f t="shared" si="211"/>
        <v>0</v>
      </c>
      <c r="K168" s="9">
        <f t="shared" si="211"/>
        <v>0</v>
      </c>
      <c r="L168" s="9">
        <f t="shared" si="211"/>
        <v>0</v>
      </c>
      <c r="M168" s="9">
        <f t="shared" si="211"/>
        <v>0</v>
      </c>
      <c r="N168" s="63">
        <f t="shared" si="211"/>
        <v>0</v>
      </c>
      <c r="O168" s="155"/>
      <c r="P168" s="155"/>
      <c r="Q168" s="155"/>
      <c r="R168" s="155"/>
      <c r="S168" s="155"/>
      <c r="T168" s="53">
        <f t="shared" si="211"/>
        <v>0</v>
      </c>
      <c r="U168" s="19">
        <f t="shared" si="211"/>
        <v>0</v>
      </c>
      <c r="V168" s="19">
        <f t="shared" si="211"/>
        <v>0</v>
      </c>
      <c r="W168" s="28">
        <f t="shared" si="211"/>
        <v>0</v>
      </c>
      <c r="X168" s="155"/>
      <c r="Y168" s="65">
        <f t="shared" si="211"/>
        <v>2138.2249999999999</v>
      </c>
      <c r="Z168" s="10"/>
      <c r="AA168" s="10"/>
      <c r="AB168" s="10"/>
      <c r="AC168" s="19">
        <f t="shared" ref="AC168:AW175" si="212">AC138</f>
        <v>4276.45</v>
      </c>
      <c r="AD168" s="19">
        <f t="shared" si="212"/>
        <v>18.27542735042735</v>
      </c>
      <c r="AE168" s="88">
        <f t="shared" si="212"/>
        <v>27.413141025641025</v>
      </c>
      <c r="AF168" s="88"/>
      <c r="AG168" s="19">
        <f>AG138</f>
        <v>4.5688568376068375</v>
      </c>
      <c r="AH168" s="19">
        <f>AH138</f>
        <v>9.1377136752136749</v>
      </c>
      <c r="AI168" s="53">
        <f>AI138</f>
        <v>9.1377136752136749</v>
      </c>
      <c r="AJ168" s="53">
        <f t="shared" si="212"/>
        <v>100</v>
      </c>
      <c r="AK168" s="19">
        <f t="shared" si="212"/>
        <v>0</v>
      </c>
      <c r="AL168" s="19">
        <f t="shared" si="212"/>
        <v>0</v>
      </c>
      <c r="AM168" s="28">
        <f t="shared" si="212"/>
        <v>0</v>
      </c>
      <c r="AN168" s="65">
        <f t="shared" si="212"/>
        <v>18.27542735042735</v>
      </c>
      <c r="AO168" s="19">
        <f t="shared" si="212"/>
        <v>18.27542735042735</v>
      </c>
      <c r="AP168" s="19">
        <f t="shared" si="212"/>
        <v>0</v>
      </c>
      <c r="AQ168" s="19">
        <f t="shared" si="212"/>
        <v>0</v>
      </c>
      <c r="AR168" s="28">
        <f t="shared" si="212"/>
        <v>0</v>
      </c>
      <c r="AS168" s="53">
        <f t="shared" si="212"/>
        <v>0</v>
      </c>
      <c r="AT168" s="19">
        <f t="shared" si="212"/>
        <v>0</v>
      </c>
      <c r="AU168" s="19">
        <f t="shared" si="212"/>
        <v>0</v>
      </c>
      <c r="AV168" s="19">
        <f t="shared" si="212"/>
        <v>0</v>
      </c>
      <c r="AW168" s="28">
        <f t="shared" si="212"/>
        <v>0</v>
      </c>
      <c r="AX168" s="53">
        <f>AX138</f>
        <v>4.5688568376068375</v>
      </c>
      <c r="AY168" s="53">
        <f t="shared" ref="AY168:BG168" si="213">AY138</f>
        <v>4.5688568376068375</v>
      </c>
      <c r="AZ168" s="53">
        <f t="shared" si="213"/>
        <v>0</v>
      </c>
      <c r="BA168" s="53">
        <f t="shared" si="213"/>
        <v>0</v>
      </c>
      <c r="BB168" s="53">
        <f t="shared" si="213"/>
        <v>0</v>
      </c>
      <c r="BC168" s="53">
        <f t="shared" si="213"/>
        <v>9.1377136752136749</v>
      </c>
      <c r="BD168" s="53">
        <f t="shared" si="213"/>
        <v>9.1377136752136749</v>
      </c>
      <c r="BE168" s="53">
        <f t="shared" si="213"/>
        <v>0</v>
      </c>
      <c r="BF168" s="53">
        <f t="shared" si="213"/>
        <v>0</v>
      </c>
      <c r="BG168" s="53">
        <f t="shared" si="213"/>
        <v>0</v>
      </c>
      <c r="BH168" s="21"/>
    </row>
    <row r="169" spans="1:60" hidden="1" x14ac:dyDescent="0.25">
      <c r="A169" s="4" t="s">
        <v>13</v>
      </c>
      <c r="B169" s="58">
        <f t="shared" si="169"/>
        <v>0.5</v>
      </c>
      <c r="C169" s="60">
        <f t="shared" si="187"/>
        <v>85529</v>
      </c>
      <c r="D169" s="60">
        <f t="shared" si="170"/>
        <v>42764.5</v>
      </c>
      <c r="E169" s="61">
        <f t="shared" si="211"/>
        <v>16.528925619834709</v>
      </c>
      <c r="F169" s="9">
        <f t="shared" si="211"/>
        <v>20</v>
      </c>
      <c r="G169" s="9">
        <f t="shared" si="211"/>
        <v>15.384615384615383</v>
      </c>
      <c r="H169" s="9">
        <f t="shared" si="211"/>
        <v>0</v>
      </c>
      <c r="I169" s="83">
        <f t="shared" si="211"/>
        <v>0</v>
      </c>
      <c r="J169" s="65">
        <f t="shared" si="211"/>
        <v>0</v>
      </c>
      <c r="K169" s="19">
        <f t="shared" si="211"/>
        <v>0</v>
      </c>
      <c r="L169" s="9">
        <f t="shared" si="211"/>
        <v>0</v>
      </c>
      <c r="M169" s="9">
        <f t="shared" si="211"/>
        <v>0</v>
      </c>
      <c r="N169" s="63">
        <f t="shared" si="211"/>
        <v>0</v>
      </c>
      <c r="O169" s="155"/>
      <c r="P169" s="155"/>
      <c r="Q169" s="155"/>
      <c r="R169" s="155"/>
      <c r="S169" s="155"/>
      <c r="T169" s="53">
        <f t="shared" si="211"/>
        <v>0</v>
      </c>
      <c r="U169" s="19">
        <f t="shared" si="211"/>
        <v>0</v>
      </c>
      <c r="V169" s="19">
        <f t="shared" si="211"/>
        <v>0</v>
      </c>
      <c r="W169" s="28">
        <f t="shared" si="211"/>
        <v>0</v>
      </c>
      <c r="X169" s="155"/>
      <c r="Y169" s="65">
        <f t="shared" si="211"/>
        <v>2587.2522500000005</v>
      </c>
      <c r="Z169" s="10"/>
      <c r="AA169" s="10"/>
      <c r="AB169" s="10"/>
      <c r="AC169" s="19">
        <f t="shared" si="212"/>
        <v>5174.5045000000009</v>
      </c>
      <c r="AD169" s="19">
        <f t="shared" si="212"/>
        <v>22.113267094017097</v>
      </c>
      <c r="AE169" s="88">
        <f t="shared" si="212"/>
        <v>33.169900641025649</v>
      </c>
      <c r="AF169" s="88"/>
      <c r="AG169" s="19">
        <f t="shared" si="212"/>
        <v>5.5283167735042742</v>
      </c>
      <c r="AH169" s="19">
        <f t="shared" si="212"/>
        <v>11.056633547008548</v>
      </c>
      <c r="AI169" s="53">
        <f t="shared" si="212"/>
        <v>11.056633547008548</v>
      </c>
      <c r="AJ169" s="53">
        <f t="shared" si="212"/>
        <v>30</v>
      </c>
      <c r="AK169" s="19">
        <f t="shared" si="212"/>
        <v>70</v>
      </c>
      <c r="AL169" s="19">
        <f t="shared" si="212"/>
        <v>0</v>
      </c>
      <c r="AM169" s="28">
        <f t="shared" si="212"/>
        <v>0</v>
      </c>
      <c r="AN169" s="65">
        <f t="shared" si="212"/>
        <v>22.113267094017097</v>
      </c>
      <c r="AO169" s="19">
        <f t="shared" si="212"/>
        <v>6.6339801282051285</v>
      </c>
      <c r="AP169" s="19">
        <f t="shared" si="212"/>
        <v>15.479286965811967</v>
      </c>
      <c r="AQ169" s="19">
        <f t="shared" si="212"/>
        <v>0</v>
      </c>
      <c r="AR169" s="28">
        <f t="shared" si="212"/>
        <v>0</v>
      </c>
      <c r="AS169" s="53">
        <f t="shared" si="212"/>
        <v>0</v>
      </c>
      <c r="AT169" s="19">
        <f t="shared" si="212"/>
        <v>0</v>
      </c>
      <c r="AU169" s="19">
        <f t="shared" si="212"/>
        <v>0</v>
      </c>
      <c r="AV169" s="19">
        <f t="shared" si="212"/>
        <v>0</v>
      </c>
      <c r="AW169" s="28">
        <f t="shared" si="212"/>
        <v>0</v>
      </c>
      <c r="AX169" s="53">
        <f t="shared" ref="AW169:BG175" si="214">AX139</f>
        <v>5.5283167735042742</v>
      </c>
      <c r="AY169" s="53">
        <f t="shared" si="214"/>
        <v>1.6584950320512821</v>
      </c>
      <c r="AZ169" s="53">
        <f t="shared" si="214"/>
        <v>3.8698217414529918</v>
      </c>
      <c r="BA169" s="53">
        <f t="shared" si="214"/>
        <v>0</v>
      </c>
      <c r="BB169" s="53">
        <f t="shared" si="214"/>
        <v>0</v>
      </c>
      <c r="BC169" s="53">
        <f t="shared" si="214"/>
        <v>11.056633547008548</v>
      </c>
      <c r="BD169" s="53">
        <f t="shared" si="214"/>
        <v>3.3169900641025643</v>
      </c>
      <c r="BE169" s="53">
        <f t="shared" si="214"/>
        <v>7.7396434829059837</v>
      </c>
      <c r="BF169" s="53">
        <f t="shared" si="214"/>
        <v>0</v>
      </c>
      <c r="BG169" s="53">
        <f t="shared" si="214"/>
        <v>0</v>
      </c>
      <c r="BH169" s="21"/>
    </row>
    <row r="170" spans="1:60" hidden="1" x14ac:dyDescent="0.25">
      <c r="A170" s="4" t="s">
        <v>24</v>
      </c>
      <c r="B170" s="58">
        <f t="shared" si="169"/>
        <v>0.5</v>
      </c>
      <c r="C170" s="60">
        <f t="shared" si="187"/>
        <v>85529</v>
      </c>
      <c r="D170" s="60">
        <f t="shared" si="170"/>
        <v>42764.5</v>
      </c>
      <c r="E170" s="61">
        <f t="shared" si="211"/>
        <v>16.528925619834709</v>
      </c>
      <c r="F170" s="9">
        <f t="shared" si="211"/>
        <v>20</v>
      </c>
      <c r="G170" s="9">
        <f t="shared" si="211"/>
        <v>15.384615384615383</v>
      </c>
      <c r="H170" s="9">
        <f t="shared" si="211"/>
        <v>0</v>
      </c>
      <c r="I170" s="83">
        <f t="shared" si="211"/>
        <v>0</v>
      </c>
      <c r="J170" s="65">
        <f t="shared" si="211"/>
        <v>0</v>
      </c>
      <c r="K170" s="9">
        <f t="shared" si="211"/>
        <v>0</v>
      </c>
      <c r="L170" s="9">
        <f t="shared" si="211"/>
        <v>0</v>
      </c>
      <c r="M170" s="9">
        <f t="shared" si="211"/>
        <v>0</v>
      </c>
      <c r="N170" s="63">
        <f t="shared" si="211"/>
        <v>0</v>
      </c>
      <c r="O170" s="155"/>
      <c r="P170" s="155"/>
      <c r="Q170" s="155"/>
      <c r="R170" s="155"/>
      <c r="S170" s="155"/>
      <c r="T170" s="53">
        <f t="shared" si="211"/>
        <v>0</v>
      </c>
      <c r="U170" s="19">
        <f t="shared" si="211"/>
        <v>0</v>
      </c>
      <c r="V170" s="19">
        <f t="shared" si="211"/>
        <v>0</v>
      </c>
      <c r="W170" s="28">
        <f t="shared" si="211"/>
        <v>0</v>
      </c>
      <c r="X170" s="155"/>
      <c r="Y170" s="65">
        <f t="shared" si="211"/>
        <v>2587.2522500000005</v>
      </c>
      <c r="Z170" s="10"/>
      <c r="AA170" s="10"/>
      <c r="AB170" s="10"/>
      <c r="AC170" s="19">
        <f t="shared" si="212"/>
        <v>5174.5045000000009</v>
      </c>
      <c r="AD170" s="19">
        <f t="shared" si="212"/>
        <v>22.113267094017097</v>
      </c>
      <c r="AE170" s="88">
        <f t="shared" si="212"/>
        <v>33.169900641025649</v>
      </c>
      <c r="AF170" s="88"/>
      <c r="AG170" s="19">
        <f t="shared" si="212"/>
        <v>5.5283167735042742</v>
      </c>
      <c r="AH170" s="19">
        <f t="shared" si="212"/>
        <v>11.056633547008548</v>
      </c>
      <c r="AI170" s="53">
        <f t="shared" si="212"/>
        <v>11.056633547008548</v>
      </c>
      <c r="AJ170" s="53">
        <f t="shared" si="212"/>
        <v>30</v>
      </c>
      <c r="AK170" s="19">
        <f t="shared" si="212"/>
        <v>70</v>
      </c>
      <c r="AL170" s="19">
        <f t="shared" si="212"/>
        <v>0</v>
      </c>
      <c r="AM170" s="28">
        <f t="shared" si="212"/>
        <v>0</v>
      </c>
      <c r="AN170" s="65">
        <f t="shared" si="212"/>
        <v>22.113267094017097</v>
      </c>
      <c r="AO170" s="19">
        <f t="shared" si="212"/>
        <v>6.6339801282051285</v>
      </c>
      <c r="AP170" s="19">
        <f t="shared" si="212"/>
        <v>15.479286965811967</v>
      </c>
      <c r="AQ170" s="19">
        <f t="shared" si="212"/>
        <v>0</v>
      </c>
      <c r="AR170" s="28">
        <f t="shared" si="212"/>
        <v>0</v>
      </c>
      <c r="AS170" s="53">
        <f t="shared" si="212"/>
        <v>0</v>
      </c>
      <c r="AT170" s="19">
        <f t="shared" si="212"/>
        <v>0</v>
      </c>
      <c r="AU170" s="19">
        <f t="shared" si="212"/>
        <v>0</v>
      </c>
      <c r="AV170" s="19">
        <f t="shared" si="212"/>
        <v>0</v>
      </c>
      <c r="AW170" s="28">
        <f t="shared" si="214"/>
        <v>0</v>
      </c>
      <c r="AX170" s="53">
        <f t="shared" si="214"/>
        <v>5.5283167735042742</v>
      </c>
      <c r="AY170" s="53">
        <f t="shared" si="214"/>
        <v>1.6584950320512821</v>
      </c>
      <c r="AZ170" s="53">
        <f t="shared" si="214"/>
        <v>3.8698217414529918</v>
      </c>
      <c r="BA170" s="53">
        <f t="shared" si="214"/>
        <v>0</v>
      </c>
      <c r="BB170" s="53">
        <f t="shared" si="214"/>
        <v>0</v>
      </c>
      <c r="BC170" s="53">
        <f t="shared" si="214"/>
        <v>11.056633547008548</v>
      </c>
      <c r="BD170" s="53">
        <f t="shared" si="214"/>
        <v>3.3169900641025643</v>
      </c>
      <c r="BE170" s="53">
        <f t="shared" si="214"/>
        <v>7.7396434829059837</v>
      </c>
      <c r="BF170" s="53">
        <f t="shared" si="214"/>
        <v>0</v>
      </c>
      <c r="BG170" s="53">
        <f t="shared" si="214"/>
        <v>0</v>
      </c>
      <c r="BH170" s="21"/>
    </row>
    <row r="171" spans="1:60" hidden="1" x14ac:dyDescent="0.25">
      <c r="A171" s="4" t="s">
        <v>28</v>
      </c>
      <c r="B171" s="58">
        <f t="shared" si="169"/>
        <v>0.5</v>
      </c>
      <c r="C171" s="60">
        <f t="shared" si="187"/>
        <v>85529</v>
      </c>
      <c r="D171" s="60">
        <f t="shared" si="170"/>
        <v>42764.5</v>
      </c>
      <c r="E171" s="61">
        <f t="shared" si="211"/>
        <v>18</v>
      </c>
      <c r="F171" s="9">
        <f t="shared" si="211"/>
        <v>18</v>
      </c>
      <c r="G171" s="9">
        <f t="shared" si="211"/>
        <v>13.846153846153845</v>
      </c>
      <c r="H171" s="9">
        <f t="shared" si="211"/>
        <v>0</v>
      </c>
      <c r="I171" s="83">
        <f t="shared" si="211"/>
        <v>0</v>
      </c>
      <c r="J171" s="65">
        <f t="shared" si="211"/>
        <v>0</v>
      </c>
      <c r="K171" s="9">
        <f t="shared" si="211"/>
        <v>0</v>
      </c>
      <c r="L171" s="9">
        <f t="shared" si="211"/>
        <v>0</v>
      </c>
      <c r="M171" s="9">
        <f t="shared" si="211"/>
        <v>0</v>
      </c>
      <c r="N171" s="63">
        <f t="shared" si="211"/>
        <v>0</v>
      </c>
      <c r="O171" s="155"/>
      <c r="P171" s="155"/>
      <c r="Q171" s="155"/>
      <c r="R171" s="155"/>
      <c r="S171" s="155"/>
      <c r="T171" s="53">
        <f t="shared" si="211"/>
        <v>0</v>
      </c>
      <c r="U171" s="19">
        <f t="shared" si="211"/>
        <v>0</v>
      </c>
      <c r="V171" s="19">
        <f t="shared" si="211"/>
        <v>0</v>
      </c>
      <c r="W171" s="28">
        <f t="shared" si="211"/>
        <v>0</v>
      </c>
      <c r="X171" s="155"/>
      <c r="Y171" s="65">
        <f t="shared" si="211"/>
        <v>2375.8055555555557</v>
      </c>
      <c r="Z171" s="10"/>
      <c r="AA171" s="10"/>
      <c r="AB171" s="10"/>
      <c r="AC171" s="19">
        <f t="shared" si="212"/>
        <v>4751.6111111111113</v>
      </c>
      <c r="AD171" s="19">
        <f t="shared" si="212"/>
        <v>20.306030389363723</v>
      </c>
      <c r="AE171" s="88">
        <f t="shared" si="212"/>
        <v>30.459045584045583</v>
      </c>
      <c r="AF171" s="88"/>
      <c r="AG171" s="19">
        <f t="shared" si="212"/>
        <v>5.0765075973409308</v>
      </c>
      <c r="AH171" s="19">
        <f t="shared" si="212"/>
        <v>10.153015194681862</v>
      </c>
      <c r="AI171" s="53">
        <f t="shared" si="212"/>
        <v>10.153015194681862</v>
      </c>
      <c r="AJ171" s="53">
        <f t="shared" si="212"/>
        <v>100</v>
      </c>
      <c r="AK171" s="19">
        <f t="shared" si="212"/>
        <v>0</v>
      </c>
      <c r="AL171" s="19">
        <f t="shared" si="212"/>
        <v>0</v>
      </c>
      <c r="AM171" s="28">
        <f t="shared" si="212"/>
        <v>0</v>
      </c>
      <c r="AN171" s="65">
        <f t="shared" si="212"/>
        <v>20.306030389363723</v>
      </c>
      <c r="AO171" s="19">
        <f t="shared" si="212"/>
        <v>20.306030389363723</v>
      </c>
      <c r="AP171" s="19">
        <f t="shared" si="212"/>
        <v>0</v>
      </c>
      <c r="AQ171" s="19">
        <f t="shared" si="212"/>
        <v>0</v>
      </c>
      <c r="AR171" s="28">
        <f t="shared" si="212"/>
        <v>0</v>
      </c>
      <c r="AS171" s="53">
        <f t="shared" si="212"/>
        <v>0</v>
      </c>
      <c r="AT171" s="19">
        <f t="shared" si="212"/>
        <v>0</v>
      </c>
      <c r="AU171" s="19">
        <f t="shared" si="212"/>
        <v>0</v>
      </c>
      <c r="AV171" s="19">
        <f t="shared" si="212"/>
        <v>0</v>
      </c>
      <c r="AW171" s="28">
        <f t="shared" si="214"/>
        <v>0</v>
      </c>
      <c r="AX171" s="53">
        <f t="shared" si="214"/>
        <v>5.0765075973409308</v>
      </c>
      <c r="AY171" s="53">
        <f t="shared" si="214"/>
        <v>5.0765075973409308</v>
      </c>
      <c r="AZ171" s="53">
        <f t="shared" si="214"/>
        <v>0</v>
      </c>
      <c r="BA171" s="53">
        <f t="shared" si="214"/>
        <v>0</v>
      </c>
      <c r="BB171" s="53">
        <f t="shared" si="214"/>
        <v>0</v>
      </c>
      <c r="BC171" s="53">
        <f t="shared" si="214"/>
        <v>10.153015194681862</v>
      </c>
      <c r="BD171" s="53">
        <f t="shared" si="214"/>
        <v>10.153015194681862</v>
      </c>
      <c r="BE171" s="53">
        <f t="shared" si="214"/>
        <v>0</v>
      </c>
      <c r="BF171" s="53">
        <f t="shared" si="214"/>
        <v>0</v>
      </c>
      <c r="BG171" s="53">
        <f t="shared" si="214"/>
        <v>0</v>
      </c>
      <c r="BH171" s="21"/>
    </row>
    <row r="172" spans="1:60" hidden="1" x14ac:dyDescent="0.25">
      <c r="A172" s="8" t="s">
        <v>21</v>
      </c>
      <c r="B172" s="58">
        <f t="shared" si="169"/>
        <v>0</v>
      </c>
      <c r="C172" s="60">
        <v>0</v>
      </c>
      <c r="D172" s="60">
        <f t="shared" si="170"/>
        <v>0</v>
      </c>
      <c r="E172" s="61">
        <f t="shared" si="211"/>
        <v>0</v>
      </c>
      <c r="F172" s="9">
        <f t="shared" si="211"/>
        <v>0</v>
      </c>
      <c r="G172" s="9">
        <f t="shared" si="211"/>
        <v>0</v>
      </c>
      <c r="H172" s="9">
        <f t="shared" si="211"/>
        <v>0</v>
      </c>
      <c r="I172" s="83">
        <f t="shared" si="211"/>
        <v>0</v>
      </c>
      <c r="J172" s="65">
        <f t="shared" si="211"/>
        <v>0</v>
      </c>
      <c r="K172" s="9">
        <f t="shared" si="211"/>
        <v>0</v>
      </c>
      <c r="L172" s="9">
        <f t="shared" si="211"/>
        <v>0</v>
      </c>
      <c r="M172" s="9">
        <f t="shared" si="211"/>
        <v>0</v>
      </c>
      <c r="N172" s="63">
        <f t="shared" si="211"/>
        <v>0</v>
      </c>
      <c r="O172" s="155"/>
      <c r="P172" s="155"/>
      <c r="Q172" s="155"/>
      <c r="R172" s="155"/>
      <c r="S172" s="155"/>
      <c r="T172" s="53">
        <f t="shared" si="211"/>
        <v>0</v>
      </c>
      <c r="U172" s="19">
        <f t="shared" si="211"/>
        <v>0</v>
      </c>
      <c r="V172" s="19">
        <f t="shared" si="211"/>
        <v>0</v>
      </c>
      <c r="W172" s="28">
        <f t="shared" si="211"/>
        <v>0</v>
      </c>
      <c r="X172" s="155"/>
      <c r="Y172" s="65">
        <f t="shared" si="211"/>
        <v>0</v>
      </c>
      <c r="Z172" s="10"/>
      <c r="AA172" s="10"/>
      <c r="AB172" s="10"/>
      <c r="AC172" s="19">
        <f t="shared" si="212"/>
        <v>0</v>
      </c>
      <c r="AD172" s="19">
        <f t="shared" si="212"/>
        <v>0</v>
      </c>
      <c r="AE172" s="88">
        <f t="shared" si="212"/>
        <v>0</v>
      </c>
      <c r="AF172" s="88"/>
      <c r="AG172" s="19">
        <f t="shared" si="212"/>
        <v>0</v>
      </c>
      <c r="AH172" s="19">
        <f t="shared" si="212"/>
        <v>0</v>
      </c>
      <c r="AI172" s="53">
        <f t="shared" si="212"/>
        <v>0</v>
      </c>
      <c r="AJ172" s="53">
        <f t="shared" si="212"/>
        <v>0</v>
      </c>
      <c r="AK172" s="19">
        <f t="shared" si="212"/>
        <v>0</v>
      </c>
      <c r="AL172" s="19">
        <f t="shared" si="212"/>
        <v>0</v>
      </c>
      <c r="AM172" s="28">
        <f t="shared" si="212"/>
        <v>0</v>
      </c>
      <c r="AN172" s="65">
        <f t="shared" si="212"/>
        <v>0</v>
      </c>
      <c r="AO172" s="19">
        <f t="shared" si="212"/>
        <v>0</v>
      </c>
      <c r="AP172" s="19">
        <f t="shared" si="212"/>
        <v>0</v>
      </c>
      <c r="AQ172" s="19">
        <f t="shared" si="212"/>
        <v>0</v>
      </c>
      <c r="AR172" s="28">
        <f t="shared" si="212"/>
        <v>0</v>
      </c>
      <c r="AS172" s="53">
        <f t="shared" si="212"/>
        <v>0</v>
      </c>
      <c r="AT172" s="19">
        <f t="shared" si="212"/>
        <v>0</v>
      </c>
      <c r="AU172" s="19">
        <f t="shared" si="212"/>
        <v>0</v>
      </c>
      <c r="AV172" s="19">
        <f t="shared" si="212"/>
        <v>0</v>
      </c>
      <c r="AW172" s="28">
        <f t="shared" si="214"/>
        <v>0</v>
      </c>
      <c r="AX172" s="53">
        <f t="shared" si="214"/>
        <v>0</v>
      </c>
      <c r="AY172" s="53">
        <f t="shared" si="214"/>
        <v>0</v>
      </c>
      <c r="AZ172" s="53">
        <f t="shared" si="214"/>
        <v>0</v>
      </c>
      <c r="BA172" s="53">
        <f t="shared" si="214"/>
        <v>0</v>
      </c>
      <c r="BB172" s="53">
        <f t="shared" si="214"/>
        <v>0</v>
      </c>
      <c r="BC172" s="53">
        <f t="shared" si="214"/>
        <v>0</v>
      </c>
      <c r="BD172" s="53">
        <f t="shared" si="214"/>
        <v>0</v>
      </c>
      <c r="BE172" s="53">
        <f t="shared" si="214"/>
        <v>0</v>
      </c>
      <c r="BF172" s="53">
        <f t="shared" si="214"/>
        <v>0</v>
      </c>
      <c r="BG172" s="53">
        <f t="shared" si="214"/>
        <v>0</v>
      </c>
      <c r="BH172" s="21"/>
    </row>
    <row r="173" spans="1:60" hidden="1" x14ac:dyDescent="0.25">
      <c r="A173" s="8" t="s">
        <v>26</v>
      </c>
      <c r="B173" s="58">
        <f t="shared" si="169"/>
        <v>0.5</v>
      </c>
      <c r="C173" s="60">
        <f>C143</f>
        <v>85529</v>
      </c>
      <c r="D173" s="60">
        <f t="shared" si="170"/>
        <v>42764.5</v>
      </c>
      <c r="E173" s="61">
        <f t="shared" si="211"/>
        <v>18</v>
      </c>
      <c r="F173" s="9">
        <f t="shared" si="211"/>
        <v>18</v>
      </c>
      <c r="G173" s="9">
        <f t="shared" si="211"/>
        <v>13.846153846153845</v>
      </c>
      <c r="H173" s="9">
        <f t="shared" si="211"/>
        <v>0</v>
      </c>
      <c r="I173" s="83">
        <f t="shared" si="211"/>
        <v>0</v>
      </c>
      <c r="J173" s="65">
        <f t="shared" si="211"/>
        <v>0</v>
      </c>
      <c r="K173" s="9">
        <f t="shared" si="211"/>
        <v>0</v>
      </c>
      <c r="L173" s="9">
        <f t="shared" si="211"/>
        <v>0</v>
      </c>
      <c r="M173" s="9">
        <f t="shared" si="211"/>
        <v>0</v>
      </c>
      <c r="N173" s="63">
        <f t="shared" si="211"/>
        <v>0</v>
      </c>
      <c r="O173" s="155"/>
      <c r="P173" s="155"/>
      <c r="Q173" s="155"/>
      <c r="R173" s="155"/>
      <c r="S173" s="155"/>
      <c r="T173" s="53">
        <f t="shared" si="211"/>
        <v>0</v>
      </c>
      <c r="U173" s="19">
        <f t="shared" si="211"/>
        <v>0</v>
      </c>
      <c r="V173" s="19">
        <f t="shared" si="211"/>
        <v>0</v>
      </c>
      <c r="W173" s="28">
        <f t="shared" si="211"/>
        <v>0</v>
      </c>
      <c r="X173" s="155"/>
      <c r="Y173" s="65">
        <f t="shared" si="211"/>
        <v>2375.8055555555557</v>
      </c>
      <c r="Z173" s="10"/>
      <c r="AA173" s="10"/>
      <c r="AB173" s="10"/>
      <c r="AC173" s="19">
        <f t="shared" si="212"/>
        <v>4751.6111111111113</v>
      </c>
      <c r="AD173" s="19">
        <f t="shared" si="212"/>
        <v>20.306030389363723</v>
      </c>
      <c r="AE173" s="88">
        <f t="shared" si="212"/>
        <v>30.459045584045583</v>
      </c>
      <c r="AF173" s="88"/>
      <c r="AG173" s="19">
        <f t="shared" si="212"/>
        <v>5.0765075973409308</v>
      </c>
      <c r="AH173" s="19">
        <f t="shared" si="212"/>
        <v>10.153015194681862</v>
      </c>
      <c r="AI173" s="53">
        <f t="shared" si="212"/>
        <v>10.153015194681862</v>
      </c>
      <c r="AJ173" s="53">
        <f t="shared" si="212"/>
        <v>100</v>
      </c>
      <c r="AK173" s="19">
        <f t="shared" si="212"/>
        <v>0</v>
      </c>
      <c r="AL173" s="19">
        <f t="shared" si="212"/>
        <v>0</v>
      </c>
      <c r="AM173" s="28">
        <f t="shared" si="212"/>
        <v>0</v>
      </c>
      <c r="AN173" s="65">
        <f t="shared" si="212"/>
        <v>20.306030389363723</v>
      </c>
      <c r="AO173" s="19">
        <f t="shared" si="212"/>
        <v>20.306030389363723</v>
      </c>
      <c r="AP173" s="19">
        <f t="shared" si="212"/>
        <v>0</v>
      </c>
      <c r="AQ173" s="19">
        <f t="shared" si="212"/>
        <v>0</v>
      </c>
      <c r="AR173" s="28">
        <f t="shared" si="212"/>
        <v>0</v>
      </c>
      <c r="AS173" s="53">
        <f t="shared" si="212"/>
        <v>0</v>
      </c>
      <c r="AT173" s="19">
        <f t="shared" si="212"/>
        <v>0</v>
      </c>
      <c r="AU173" s="19">
        <f t="shared" si="212"/>
        <v>0</v>
      </c>
      <c r="AV173" s="19">
        <f t="shared" si="212"/>
        <v>0</v>
      </c>
      <c r="AW173" s="28">
        <f t="shared" si="214"/>
        <v>0</v>
      </c>
      <c r="AX173" s="53">
        <f t="shared" si="214"/>
        <v>5.0765075973409308</v>
      </c>
      <c r="AY173" s="53">
        <f t="shared" si="214"/>
        <v>5.0765075973409308</v>
      </c>
      <c r="AZ173" s="53">
        <f t="shared" si="214"/>
        <v>0</v>
      </c>
      <c r="BA173" s="53">
        <f t="shared" si="214"/>
        <v>0</v>
      </c>
      <c r="BB173" s="53">
        <f t="shared" si="214"/>
        <v>0</v>
      </c>
      <c r="BC173" s="53">
        <f t="shared" si="214"/>
        <v>10.153015194681862</v>
      </c>
      <c r="BD173" s="53">
        <f t="shared" si="214"/>
        <v>10.153015194681862</v>
      </c>
      <c r="BE173" s="53">
        <f t="shared" si="214"/>
        <v>0</v>
      </c>
      <c r="BF173" s="53">
        <f t="shared" si="214"/>
        <v>0</v>
      </c>
      <c r="BG173" s="53">
        <f t="shared" si="214"/>
        <v>0</v>
      </c>
      <c r="BH173" s="21"/>
    </row>
    <row r="174" spans="1:60" hidden="1" x14ac:dyDescent="0.25">
      <c r="A174" s="4" t="s">
        <v>8</v>
      </c>
      <c r="B174" s="58">
        <f t="shared" si="169"/>
        <v>1</v>
      </c>
      <c r="C174" s="60">
        <f t="shared" si="187"/>
        <v>85529</v>
      </c>
      <c r="D174" s="60">
        <f t="shared" si="170"/>
        <v>85529</v>
      </c>
      <c r="E174" s="61">
        <f t="shared" si="211"/>
        <v>16.528925619834709</v>
      </c>
      <c r="F174" s="9">
        <f t="shared" si="211"/>
        <v>20</v>
      </c>
      <c r="G174" s="19">
        <f t="shared" si="211"/>
        <v>15.384615384615383</v>
      </c>
      <c r="H174" s="9">
        <f t="shared" si="211"/>
        <v>0</v>
      </c>
      <c r="I174" s="83">
        <f t="shared" si="211"/>
        <v>0</v>
      </c>
      <c r="J174" s="65">
        <f t="shared" si="211"/>
        <v>0</v>
      </c>
      <c r="K174" s="19">
        <f t="shared" si="211"/>
        <v>0</v>
      </c>
      <c r="L174" s="19">
        <f t="shared" si="211"/>
        <v>0</v>
      </c>
      <c r="M174" s="9">
        <f t="shared" si="211"/>
        <v>0</v>
      </c>
      <c r="N174" s="63">
        <f t="shared" si="211"/>
        <v>0</v>
      </c>
      <c r="O174" s="155"/>
      <c r="P174" s="155"/>
      <c r="Q174" s="155"/>
      <c r="R174" s="155"/>
      <c r="S174" s="155"/>
      <c r="T174" s="53">
        <f t="shared" si="211"/>
        <v>0</v>
      </c>
      <c r="U174" s="19">
        <f t="shared" si="211"/>
        <v>0</v>
      </c>
      <c r="V174" s="19">
        <f t="shared" si="211"/>
        <v>0</v>
      </c>
      <c r="W174" s="28">
        <f t="shared" si="211"/>
        <v>0</v>
      </c>
      <c r="X174" s="155"/>
      <c r="Y174" s="65">
        <f t="shared" si="211"/>
        <v>5174.5045000000009</v>
      </c>
      <c r="Z174" s="10"/>
      <c r="AA174" s="10"/>
      <c r="AB174" s="10"/>
      <c r="AC174" s="19">
        <f t="shared" si="212"/>
        <v>5174.5045000000009</v>
      </c>
      <c r="AD174" s="19">
        <f t="shared" si="212"/>
        <v>22.113267094017097</v>
      </c>
      <c r="AE174" s="88">
        <f t="shared" si="212"/>
        <v>33.169900641025649</v>
      </c>
      <c r="AF174" s="88"/>
      <c r="AG174" s="19">
        <f t="shared" si="212"/>
        <v>5.5283167735042742</v>
      </c>
      <c r="AH174" s="19">
        <f t="shared" si="212"/>
        <v>11.056633547008548</v>
      </c>
      <c r="AI174" s="53">
        <f t="shared" si="212"/>
        <v>22.113267094017097</v>
      </c>
      <c r="AJ174" s="53">
        <f t="shared" si="212"/>
        <v>30</v>
      </c>
      <c r="AK174" s="19">
        <f t="shared" si="212"/>
        <v>70</v>
      </c>
      <c r="AL174" s="19">
        <f t="shared" si="212"/>
        <v>0</v>
      </c>
      <c r="AM174" s="28">
        <f t="shared" si="212"/>
        <v>0</v>
      </c>
      <c r="AN174" s="65">
        <f t="shared" si="212"/>
        <v>22.113267094017097</v>
      </c>
      <c r="AO174" s="19">
        <f t="shared" si="212"/>
        <v>6.6339801282051285</v>
      </c>
      <c r="AP174" s="19">
        <f t="shared" si="212"/>
        <v>15.479286965811967</v>
      </c>
      <c r="AQ174" s="19">
        <f t="shared" si="212"/>
        <v>0</v>
      </c>
      <c r="AR174" s="28">
        <f t="shared" si="212"/>
        <v>0</v>
      </c>
      <c r="AS174" s="53">
        <f t="shared" si="212"/>
        <v>0</v>
      </c>
      <c r="AT174" s="19">
        <f t="shared" si="212"/>
        <v>0</v>
      </c>
      <c r="AU174" s="19">
        <f t="shared" si="212"/>
        <v>0</v>
      </c>
      <c r="AV174" s="19">
        <f t="shared" si="212"/>
        <v>0</v>
      </c>
      <c r="AW174" s="28">
        <f t="shared" si="214"/>
        <v>0</v>
      </c>
      <c r="AX174" s="53">
        <f t="shared" si="214"/>
        <v>5.5283167735042742</v>
      </c>
      <c r="AY174" s="53">
        <f t="shared" si="214"/>
        <v>1.6584950320512821</v>
      </c>
      <c r="AZ174" s="53">
        <f t="shared" si="214"/>
        <v>3.8698217414529918</v>
      </c>
      <c r="BA174" s="53">
        <f t="shared" si="214"/>
        <v>0</v>
      </c>
      <c r="BB174" s="53">
        <f t="shared" si="214"/>
        <v>0</v>
      </c>
      <c r="BC174" s="53">
        <f t="shared" si="214"/>
        <v>11.056633547008548</v>
      </c>
      <c r="BD174" s="53">
        <f t="shared" si="214"/>
        <v>3.3169900641025643</v>
      </c>
      <c r="BE174" s="53">
        <f t="shared" si="214"/>
        <v>7.7396434829059837</v>
      </c>
      <c r="BF174" s="53">
        <f t="shared" si="214"/>
        <v>0</v>
      </c>
      <c r="BG174" s="53">
        <f t="shared" si="214"/>
        <v>0</v>
      </c>
      <c r="BH174" s="21"/>
    </row>
    <row r="175" spans="1:60" ht="15.75" hidden="1" thickBot="1" x14ac:dyDescent="0.3">
      <c r="A175" s="12" t="s">
        <v>9</v>
      </c>
      <c r="B175" s="69">
        <f t="shared" si="169"/>
        <v>1</v>
      </c>
      <c r="C175" s="78">
        <f t="shared" si="187"/>
        <v>85529</v>
      </c>
      <c r="D175" s="78">
        <f t="shared" si="170"/>
        <v>85529</v>
      </c>
      <c r="E175" s="67">
        <f t="shared" si="211"/>
        <v>16.129032258064516</v>
      </c>
      <c r="F175" s="14">
        <f t="shared" si="211"/>
        <v>20</v>
      </c>
      <c r="G175" s="42">
        <f t="shared" si="211"/>
        <v>15.384615384615383</v>
      </c>
      <c r="H175" s="14">
        <f t="shared" si="211"/>
        <v>0</v>
      </c>
      <c r="I175" s="84">
        <f t="shared" si="211"/>
        <v>0</v>
      </c>
      <c r="J175" s="76">
        <f t="shared" si="211"/>
        <v>0</v>
      </c>
      <c r="K175" s="42">
        <f t="shared" si="211"/>
        <v>0</v>
      </c>
      <c r="L175" s="42">
        <f t="shared" si="211"/>
        <v>0</v>
      </c>
      <c r="M175" s="14">
        <f t="shared" si="211"/>
        <v>0</v>
      </c>
      <c r="N175" s="73">
        <f t="shared" si="211"/>
        <v>0</v>
      </c>
      <c r="O175" s="156"/>
      <c r="P175" s="156"/>
      <c r="Q175" s="156"/>
      <c r="R175" s="156"/>
      <c r="S175" s="156"/>
      <c r="T175" s="75">
        <f t="shared" si="211"/>
        <v>0</v>
      </c>
      <c r="U175" s="42">
        <f t="shared" si="211"/>
        <v>0</v>
      </c>
      <c r="V175" s="42">
        <f t="shared" si="211"/>
        <v>0</v>
      </c>
      <c r="W175" s="44">
        <f t="shared" si="211"/>
        <v>0</v>
      </c>
      <c r="X175" s="156"/>
      <c r="Y175" s="76">
        <f t="shared" si="211"/>
        <v>5302.7979999999998</v>
      </c>
      <c r="Z175" s="43"/>
      <c r="AA175" s="43"/>
      <c r="AB175" s="43"/>
      <c r="AC175" s="42">
        <f t="shared" si="212"/>
        <v>5302.7979999999998</v>
      </c>
      <c r="AD175" s="42">
        <f t="shared" si="212"/>
        <v>22.661529914529915</v>
      </c>
      <c r="AE175" s="89">
        <f t="shared" si="212"/>
        <v>33.992294871794869</v>
      </c>
      <c r="AF175" s="89"/>
      <c r="AG175" s="42">
        <f t="shared" si="212"/>
        <v>5.6653824786324787</v>
      </c>
      <c r="AH175" s="42">
        <f t="shared" si="212"/>
        <v>11.330764957264957</v>
      </c>
      <c r="AI175" s="53">
        <f t="shared" si="212"/>
        <v>22.661529914529915</v>
      </c>
      <c r="AJ175" s="75">
        <f t="shared" si="212"/>
        <v>20</v>
      </c>
      <c r="AK175" s="42">
        <f t="shared" si="212"/>
        <v>80</v>
      </c>
      <c r="AL175" s="42">
        <f t="shared" si="212"/>
        <v>0</v>
      </c>
      <c r="AM175" s="44">
        <f t="shared" si="212"/>
        <v>0</v>
      </c>
      <c r="AN175" s="76">
        <f t="shared" si="212"/>
        <v>22.661529914529915</v>
      </c>
      <c r="AO175" s="42">
        <f t="shared" si="212"/>
        <v>4.5323059829059833</v>
      </c>
      <c r="AP175" s="42">
        <f t="shared" si="212"/>
        <v>18.129223931623933</v>
      </c>
      <c r="AQ175" s="42">
        <f t="shared" si="212"/>
        <v>0</v>
      </c>
      <c r="AR175" s="44">
        <f t="shared" si="212"/>
        <v>0</v>
      </c>
      <c r="AS175" s="75">
        <f>AS145</f>
        <v>0</v>
      </c>
      <c r="AT175" s="42">
        <f t="shared" si="212"/>
        <v>0</v>
      </c>
      <c r="AU175" s="42">
        <f t="shared" si="212"/>
        <v>0</v>
      </c>
      <c r="AV175" s="42">
        <f t="shared" si="212"/>
        <v>0</v>
      </c>
      <c r="AW175" s="44">
        <f t="shared" si="214"/>
        <v>0</v>
      </c>
      <c r="AX175" s="53">
        <f t="shared" si="214"/>
        <v>5.6653824786324787</v>
      </c>
      <c r="AY175" s="53">
        <f t="shared" si="214"/>
        <v>1.1330764957264958</v>
      </c>
      <c r="AZ175" s="53">
        <f t="shared" si="214"/>
        <v>4.5323059829059833</v>
      </c>
      <c r="BA175" s="53">
        <f t="shared" si="214"/>
        <v>0</v>
      </c>
      <c r="BB175" s="53">
        <f t="shared" si="214"/>
        <v>0</v>
      </c>
      <c r="BC175" s="53">
        <f t="shared" si="214"/>
        <v>11.330764957264957</v>
      </c>
      <c r="BD175" s="53">
        <f t="shared" si="214"/>
        <v>2.2661529914529916</v>
      </c>
      <c r="BE175" s="53">
        <f t="shared" si="214"/>
        <v>9.0646119658119666</v>
      </c>
      <c r="BF175" s="53">
        <f t="shared" si="214"/>
        <v>0</v>
      </c>
      <c r="BG175" s="53">
        <f t="shared" si="214"/>
        <v>0</v>
      </c>
      <c r="BH175" s="21"/>
    </row>
    <row r="176" spans="1:60" ht="15.75" hidden="1" thickBot="1" x14ac:dyDescent="0.3">
      <c r="A176" s="66" t="s">
        <v>22</v>
      </c>
      <c r="B176" s="70">
        <f t="shared" si="169"/>
        <v>34.75</v>
      </c>
      <c r="C176" s="71"/>
      <c r="D176" s="71">
        <f>D157+D167+D168+D169+D170+D171+D174+D175</f>
        <v>2972132.75</v>
      </c>
      <c r="E176" s="72"/>
      <c r="F176" s="16"/>
      <c r="G176" s="16"/>
      <c r="H176" s="16"/>
      <c r="I176" s="85"/>
      <c r="J176" s="15"/>
      <c r="K176" s="16"/>
      <c r="L176" s="16"/>
      <c r="M176" s="16"/>
      <c r="N176" s="74"/>
      <c r="O176" s="157"/>
      <c r="P176" s="157"/>
      <c r="Q176" s="157"/>
      <c r="R176" s="157"/>
      <c r="S176" s="157"/>
      <c r="T176" s="77"/>
      <c r="U176" s="17"/>
      <c r="V176" s="17"/>
      <c r="W176" s="46"/>
      <c r="X176" s="157"/>
      <c r="Y176" s="77">
        <f>Y157+Y167+Y168+Y169+Y170+Y171+Y174+Y175</f>
        <v>87934.893396901127</v>
      </c>
      <c r="Z176" s="45"/>
      <c r="AA176" s="45"/>
      <c r="AB176" s="45"/>
      <c r="AC176" s="17"/>
      <c r="AD176" s="17"/>
      <c r="AE176" s="46"/>
      <c r="AF176" s="92"/>
      <c r="AG176" s="71"/>
      <c r="AH176" s="71"/>
      <c r="AI176" s="71">
        <f>AI157+AI167+AI168+AI169+AI170+AI171+AI174+AI175</f>
        <v>609.09185489991467</v>
      </c>
      <c r="AJ176" s="77"/>
      <c r="AK176" s="17"/>
      <c r="AL176" s="17"/>
      <c r="AM176" s="46"/>
      <c r="AN176" s="77"/>
      <c r="AO176" s="17"/>
      <c r="AP176" s="17"/>
      <c r="AQ176" s="17"/>
      <c r="AR176" s="46"/>
      <c r="AS176" s="68"/>
      <c r="AT176" s="17"/>
      <c r="AU176" s="17"/>
      <c r="AV176" s="17"/>
      <c r="AW176" s="46"/>
      <c r="AX176" s="77"/>
      <c r="AY176" s="17"/>
      <c r="AZ176" s="17"/>
      <c r="BA176" s="17"/>
      <c r="BB176" s="46"/>
      <c r="BC176" s="68"/>
      <c r="BD176" s="17"/>
      <c r="BE176" s="17"/>
      <c r="BF176" s="17"/>
      <c r="BG176" s="46"/>
      <c r="BH176" s="21"/>
    </row>
    <row r="177" spans="1:43" hidden="1" x14ac:dyDescent="0.25"/>
    <row r="179" spans="1:43" s="260" customFormat="1" hidden="1" x14ac:dyDescent="0.25">
      <c r="A179" s="259"/>
    </row>
    <row r="180" spans="1:43" hidden="1" x14ac:dyDescent="0.25"/>
    <row r="181" spans="1:43" s="260" customFormat="1" x14ac:dyDescent="0.25">
      <c r="A181" s="259" t="s">
        <v>99</v>
      </c>
    </row>
    <row r="183" spans="1:43" x14ac:dyDescent="0.25">
      <c r="A183" t="s">
        <v>102</v>
      </c>
      <c r="AQ183" t="s">
        <v>103</v>
      </c>
    </row>
    <row r="185" spans="1:43" x14ac:dyDescent="0.25">
      <c r="A185" t="s">
        <v>104</v>
      </c>
      <c r="AQ185" t="s">
        <v>105</v>
      </c>
    </row>
    <row r="187" spans="1:43" hidden="1" x14ac:dyDescent="0.25">
      <c r="A187" t="s">
        <v>106</v>
      </c>
      <c r="AQ187" t="s">
        <v>107</v>
      </c>
    </row>
    <row r="188" spans="1:43" hidden="1" x14ac:dyDescent="0.25"/>
    <row r="189" spans="1:43" x14ac:dyDescent="0.25">
      <c r="A189" t="s">
        <v>110</v>
      </c>
      <c r="AQ189" t="s">
        <v>111</v>
      </c>
    </row>
    <row r="191" spans="1:43" x14ac:dyDescent="0.25">
      <c r="A191" t="s">
        <v>108</v>
      </c>
      <c r="AQ191" t="s">
        <v>109</v>
      </c>
    </row>
    <row r="193" spans="1:44" x14ac:dyDescent="0.25">
      <c r="A193" t="s">
        <v>112</v>
      </c>
      <c r="AQ193" t="s">
        <v>113</v>
      </c>
    </row>
    <row r="195" spans="1:44" x14ac:dyDescent="0.25">
      <c r="A195" s="259" t="s">
        <v>100</v>
      </c>
      <c r="B195" s="260"/>
      <c r="C195" s="260"/>
      <c r="D195" s="260"/>
      <c r="E195" s="260"/>
      <c r="F195" s="260"/>
      <c r="G195" s="260"/>
      <c r="H195" s="260"/>
      <c r="I195" s="260"/>
      <c r="J195" s="260"/>
      <c r="K195" s="260"/>
      <c r="L195" s="260"/>
      <c r="M195" s="260"/>
      <c r="N195" s="260"/>
      <c r="O195" s="260"/>
      <c r="P195" s="260"/>
      <c r="Q195" s="260"/>
      <c r="R195" s="260"/>
      <c r="S195" s="260"/>
      <c r="T195" s="260"/>
      <c r="U195" s="260"/>
      <c r="V195" s="260"/>
      <c r="W195" s="260"/>
      <c r="X195" s="260"/>
      <c r="Y195" s="260"/>
      <c r="Z195" s="260"/>
      <c r="AA195" s="260"/>
      <c r="AB195" s="260"/>
      <c r="AC195" s="260"/>
      <c r="AD195" s="260"/>
      <c r="AE195" s="260"/>
      <c r="AF195" s="260"/>
      <c r="AG195" s="260"/>
      <c r="AH195" s="260"/>
      <c r="AI195" s="260"/>
      <c r="AJ195" s="260"/>
      <c r="AK195" s="260"/>
      <c r="AL195" s="260"/>
      <c r="AM195" s="260"/>
      <c r="AN195" s="260"/>
      <c r="AO195" s="260"/>
      <c r="AP195" s="260"/>
      <c r="AQ195" s="260" t="s">
        <v>101</v>
      </c>
      <c r="AR195" s="260"/>
    </row>
  </sheetData>
  <mergeCells count="335">
    <mergeCell ref="BC87:BC91"/>
    <mergeCell ref="BF87:BF91"/>
    <mergeCell ref="BE87:BE91"/>
    <mergeCell ref="BD87:BD91"/>
    <mergeCell ref="BG87:BG91"/>
    <mergeCell ref="BG122:BG126"/>
    <mergeCell ref="AX119:BB121"/>
    <mergeCell ref="BB87:BB91"/>
    <mergeCell ref="BA87:BA91"/>
    <mergeCell ref="AY152:AY156"/>
    <mergeCell ref="BC152:BC156"/>
    <mergeCell ref="AX152:AX156"/>
    <mergeCell ref="AY122:AY126"/>
    <mergeCell ref="AX149:BB151"/>
    <mergeCell ref="BA122:BA126"/>
    <mergeCell ref="AZ122:AZ126"/>
    <mergeCell ref="AX122:AX126"/>
    <mergeCell ref="BE122:BE126"/>
    <mergeCell ref="BF152:BF156"/>
    <mergeCell ref="BE152:BE156"/>
    <mergeCell ref="AZ152:AZ156"/>
    <mergeCell ref="BC149:BG151"/>
    <mergeCell ref="BC122:BC126"/>
    <mergeCell ref="BC119:BG121"/>
    <mergeCell ref="BG152:BG156"/>
    <mergeCell ref="BD152:BD156"/>
    <mergeCell ref="BF122:BF126"/>
    <mergeCell ref="BD122:BD126"/>
    <mergeCell ref="BA152:BA156"/>
    <mergeCell ref="BB152:BB156"/>
    <mergeCell ref="BB122:BB126"/>
    <mergeCell ref="AT152:AT156"/>
    <mergeCell ref="AS119:AW121"/>
    <mergeCell ref="AU152:AU156"/>
    <mergeCell ref="AW152:AW156"/>
    <mergeCell ref="AV122:AV126"/>
    <mergeCell ref="AT122:AT126"/>
    <mergeCell ref="AU122:AU126"/>
    <mergeCell ref="AS149:AW151"/>
    <mergeCell ref="AS152:AS156"/>
    <mergeCell ref="AS122:AS126"/>
    <mergeCell ref="AV152:AV156"/>
    <mergeCell ref="AW122:AW126"/>
    <mergeCell ref="L152:L156"/>
    <mergeCell ref="AM152:AM156"/>
    <mergeCell ref="AQ124:AQ126"/>
    <mergeCell ref="AP152:AP156"/>
    <mergeCell ref="AR124:AR126"/>
    <mergeCell ref="AJ149:AM151"/>
    <mergeCell ref="AJ152:AJ156"/>
    <mergeCell ref="AN152:AN156"/>
    <mergeCell ref="AR152:AR156"/>
    <mergeCell ref="AO124:AO126"/>
    <mergeCell ref="AM122:AM126"/>
    <mergeCell ref="AN149:AR151"/>
    <mergeCell ref="AQ152:AQ156"/>
    <mergeCell ref="AQ122:AR123"/>
    <mergeCell ref="AL152:AL156"/>
    <mergeCell ref="AO152:AO156"/>
    <mergeCell ref="AP124:AP126"/>
    <mergeCell ref="AE152:AE156"/>
    <mergeCell ref="AK122:AK126"/>
    <mergeCell ref="AJ122:AJ126"/>
    <mergeCell ref="AK152:AK156"/>
    <mergeCell ref="AG152:AG156"/>
    <mergeCell ref="AL122:AL126"/>
    <mergeCell ref="AE122:AE126"/>
    <mergeCell ref="AN122:AN126"/>
    <mergeCell ref="J152:J156"/>
    <mergeCell ref="K152:K156"/>
    <mergeCell ref="M152:M156"/>
    <mergeCell ref="AC152:AC156"/>
    <mergeCell ref="W122:W126"/>
    <mergeCell ref="Y149:AI151"/>
    <mergeCell ref="AH152:AH156"/>
    <mergeCell ref="AI152:AI156"/>
    <mergeCell ref="AD122:AD126"/>
    <mergeCell ref="T149:W151"/>
    <mergeCell ref="W152:W156"/>
    <mergeCell ref="V152:V156"/>
    <mergeCell ref="Y122:Y126"/>
    <mergeCell ref="U152:U156"/>
    <mergeCell ref="Q122:Q126"/>
    <mergeCell ref="T122:T126"/>
    <mergeCell ref="S122:S126"/>
    <mergeCell ref="U122:U126"/>
    <mergeCell ref="Y152:Y156"/>
    <mergeCell ref="AD152:AD156"/>
    <mergeCell ref="A148:AC148"/>
    <mergeCell ref="N152:N156"/>
    <mergeCell ref="T152:T156"/>
    <mergeCell ref="D49:D56"/>
    <mergeCell ref="P52:P56"/>
    <mergeCell ref="O52:O56"/>
    <mergeCell ref="C84:C91"/>
    <mergeCell ref="G87:G91"/>
    <mergeCell ref="C49:C56"/>
    <mergeCell ref="O84:S86"/>
    <mergeCell ref="F87:F91"/>
    <mergeCell ref="E87:E91"/>
    <mergeCell ref="Q87:Q91"/>
    <mergeCell ref="S52:S56"/>
    <mergeCell ref="H87:H91"/>
    <mergeCell ref="E84:I86"/>
    <mergeCell ref="C119:C126"/>
    <mergeCell ref="H122:H126"/>
    <mergeCell ref="G122:G126"/>
    <mergeCell ref="I122:I126"/>
    <mergeCell ref="D119:D126"/>
    <mergeCell ref="F122:F126"/>
    <mergeCell ref="E119:I121"/>
    <mergeCell ref="E122:E126"/>
    <mergeCell ref="R122:R126"/>
    <mergeCell ref="J122:J126"/>
    <mergeCell ref="V87:V91"/>
    <mergeCell ref="W87:W91"/>
    <mergeCell ref="Y87:Y91"/>
    <mergeCell ref="O119:S121"/>
    <mergeCell ref="K122:K126"/>
    <mergeCell ref="T119:X121"/>
    <mergeCell ref="Y119:AI121"/>
    <mergeCell ref="P87:P91"/>
    <mergeCell ref="O122:O126"/>
    <mergeCell ref="P122:P126"/>
    <mergeCell ref="AG122:AG126"/>
    <mergeCell ref="B49:B56"/>
    <mergeCell ref="A83:AC83"/>
    <mergeCell ref="J84:N86"/>
    <mergeCell ref="L122:L126"/>
    <mergeCell ref="X122:X126"/>
    <mergeCell ref="V122:V126"/>
    <mergeCell ref="M122:M126"/>
    <mergeCell ref="N122:N126"/>
    <mergeCell ref="T87:T91"/>
    <mergeCell ref="K87:K91"/>
    <mergeCell ref="L87:L91"/>
    <mergeCell ref="N87:N91"/>
    <mergeCell ref="M87:M91"/>
    <mergeCell ref="A49:A56"/>
    <mergeCell ref="S87:S91"/>
    <mergeCell ref="R87:R91"/>
    <mergeCell ref="J87:J91"/>
    <mergeCell ref="O87:O91"/>
    <mergeCell ref="D84:D91"/>
    <mergeCell ref="J119:N121"/>
    <mergeCell ref="A118:AC118"/>
    <mergeCell ref="A119:A126"/>
    <mergeCell ref="B119:B126"/>
    <mergeCell ref="U87:U91"/>
    <mergeCell ref="AW87:AW91"/>
    <mergeCell ref="AZ87:AZ91"/>
    <mergeCell ref="AN119:AR121"/>
    <mergeCell ref="AR87:AR91"/>
    <mergeCell ref="AQ87:AQ91"/>
    <mergeCell ref="AP87:AP91"/>
    <mergeCell ref="AX87:AX91"/>
    <mergeCell ref="AY87:AY91"/>
    <mergeCell ref="AK87:AK91"/>
    <mergeCell ref="AL87:AL91"/>
    <mergeCell ref="AS87:AS91"/>
    <mergeCell ref="AT87:AT91"/>
    <mergeCell ref="AU87:AU91"/>
    <mergeCell ref="AO87:AO91"/>
    <mergeCell ref="A149:A156"/>
    <mergeCell ref="J149:N151"/>
    <mergeCell ref="B149:B156"/>
    <mergeCell ref="C149:C156"/>
    <mergeCell ref="I87:I91"/>
    <mergeCell ref="X87:X91"/>
    <mergeCell ref="AJ87:AJ91"/>
    <mergeCell ref="AI122:AI126"/>
    <mergeCell ref="AG87:AG91"/>
    <mergeCell ref="D149:D156"/>
    <mergeCell ref="I152:I156"/>
    <mergeCell ref="E149:I151"/>
    <mergeCell ref="F152:F156"/>
    <mergeCell ref="G152:G156"/>
    <mergeCell ref="E152:E156"/>
    <mergeCell ref="H152:H156"/>
    <mergeCell ref="AC122:AC126"/>
    <mergeCell ref="AH122:AH126"/>
    <mergeCell ref="AJ119:AM121"/>
    <mergeCell ref="AM87:AM91"/>
    <mergeCell ref="AD87:AD91"/>
    <mergeCell ref="A115:AR115"/>
    <mergeCell ref="A84:A91"/>
    <mergeCell ref="B84:B91"/>
    <mergeCell ref="AO122:AP123"/>
    <mergeCell ref="AV87:AV91"/>
    <mergeCell ref="AN87:AN91"/>
    <mergeCell ref="E52:E56"/>
    <mergeCell ref="J49:N51"/>
    <mergeCell ref="N52:N56"/>
    <mergeCell ref="E49:I51"/>
    <mergeCell ref="F52:F56"/>
    <mergeCell ref="H52:H56"/>
    <mergeCell ref="I52:I56"/>
    <mergeCell ref="M52:M56"/>
    <mergeCell ref="J52:J56"/>
    <mergeCell ref="K52:K56"/>
    <mergeCell ref="G52:G56"/>
    <mergeCell ref="L52:L56"/>
    <mergeCell ref="Y84:AI86"/>
    <mergeCell ref="O49:S51"/>
    <mergeCell ref="Q52:Q56"/>
    <mergeCell ref="R52:R56"/>
    <mergeCell ref="AJ49:AM51"/>
    <mergeCell ref="AC87:AC91"/>
    <mergeCell ref="AI87:AI91"/>
    <mergeCell ref="AH87:AH91"/>
    <mergeCell ref="AE87:AE91"/>
    <mergeCell ref="BC84:BG86"/>
    <mergeCell ref="BB52:BB56"/>
    <mergeCell ref="AQ52:AQ56"/>
    <mergeCell ref="T49:X51"/>
    <mergeCell ref="Y52:Y56"/>
    <mergeCell ref="U52:U56"/>
    <mergeCell ref="X52:X56"/>
    <mergeCell ref="W52:W56"/>
    <mergeCell ref="AD52:AD56"/>
    <mergeCell ref="AL52:AL56"/>
    <mergeCell ref="AF52:AF56"/>
    <mergeCell ref="AE52:AE56"/>
    <mergeCell ref="AH52:AH56"/>
    <mergeCell ref="AJ52:AJ56"/>
    <mergeCell ref="AK52:AK56"/>
    <mergeCell ref="AG52:AG56"/>
    <mergeCell ref="AC52:AC56"/>
    <mergeCell ref="V52:V56"/>
    <mergeCell ref="T52:T56"/>
    <mergeCell ref="AJ84:AM86"/>
    <mergeCell ref="AN84:AR86"/>
    <mergeCell ref="T84:X86"/>
    <mergeCell ref="AX84:BB86"/>
    <mergeCell ref="AX52:AX56"/>
    <mergeCell ref="AS84:AW86"/>
    <mergeCell ref="AM52:AM56"/>
    <mergeCell ref="Y17:AI19"/>
    <mergeCell ref="AM20:AM24"/>
    <mergeCell ref="AJ20:AJ24"/>
    <mergeCell ref="AI52:AI56"/>
    <mergeCell ref="Y49:AI51"/>
    <mergeCell ref="AB52:AB56"/>
    <mergeCell ref="AR52:AR56"/>
    <mergeCell ref="BA52:BA56"/>
    <mergeCell ref="BC49:BG51"/>
    <mergeCell ref="BD52:BD56"/>
    <mergeCell ref="AW52:AW56"/>
    <mergeCell ref="AU52:AU56"/>
    <mergeCell ref="AV52:AV56"/>
    <mergeCell ref="AZ52:AZ56"/>
    <mergeCell ref="AX49:BB51"/>
    <mergeCell ref="AN52:AN56"/>
    <mergeCell ref="AS49:AW51"/>
    <mergeCell ref="AN49:AR51"/>
    <mergeCell ref="AO52:AO56"/>
    <mergeCell ref="AP52:AP56"/>
    <mergeCell ref="AS52:AS56"/>
    <mergeCell ref="AT52:AT56"/>
    <mergeCell ref="AY52:AY56"/>
    <mergeCell ref="BG52:BG56"/>
    <mergeCell ref="BF52:BF56"/>
    <mergeCell ref="BE52:BE56"/>
    <mergeCell ref="BC52:BC56"/>
    <mergeCell ref="BC17:BG19"/>
    <mergeCell ref="BD20:BD24"/>
    <mergeCell ref="BC20:BC24"/>
    <mergeCell ref="BG20:BG24"/>
    <mergeCell ref="BF20:BF24"/>
    <mergeCell ref="AD20:AD24"/>
    <mergeCell ref="AO20:AO24"/>
    <mergeCell ref="AU20:AU24"/>
    <mergeCell ref="AL20:AL24"/>
    <mergeCell ref="AE20:AE24"/>
    <mergeCell ref="BE20:BE24"/>
    <mergeCell ref="AF20:AF24"/>
    <mergeCell ref="AN20:AN24"/>
    <mergeCell ref="AG20:AG24"/>
    <mergeCell ref="AV20:AV24"/>
    <mergeCell ref="AY20:AY24"/>
    <mergeCell ref="AT20:AT24"/>
    <mergeCell ref="AW20:AW24"/>
    <mergeCell ref="AZ20:AZ24"/>
    <mergeCell ref="AP20:AP24"/>
    <mergeCell ref="AR20:AR24"/>
    <mergeCell ref="AS20:AS24"/>
    <mergeCell ref="BB20:BB24"/>
    <mergeCell ref="E20:E24"/>
    <mergeCell ref="H20:H24"/>
    <mergeCell ref="J17:N19"/>
    <mergeCell ref="G20:G24"/>
    <mergeCell ref="AX17:BB19"/>
    <mergeCell ref="AS17:AW19"/>
    <mergeCell ref="BA20:BA24"/>
    <mergeCell ref="F20:F24"/>
    <mergeCell ref="M20:M24"/>
    <mergeCell ref="N20:N24"/>
    <mergeCell ref="V20:V24"/>
    <mergeCell ref="W20:W24"/>
    <mergeCell ref="X20:X24"/>
    <mergeCell ref="L20:L24"/>
    <mergeCell ref="K20:K24"/>
    <mergeCell ref="R20:R24"/>
    <mergeCell ref="O17:S19"/>
    <mergeCell ref="P20:P24"/>
    <mergeCell ref="T17:X19"/>
    <mergeCell ref="Y20:Y24"/>
    <mergeCell ref="Q20:Q24"/>
    <mergeCell ref="U20:U24"/>
    <mergeCell ref="AJ17:AM19"/>
    <mergeCell ref="AX20:AX24"/>
    <mergeCell ref="I47:P48"/>
    <mergeCell ref="AI20:AI24"/>
    <mergeCell ref="AC20:AC24"/>
    <mergeCell ref="AB20:AB24"/>
    <mergeCell ref="AH20:AH24"/>
    <mergeCell ref="J20:J24"/>
    <mergeCell ref="O20:O24"/>
    <mergeCell ref="A9:AC9"/>
    <mergeCell ref="A14:AC14"/>
    <mergeCell ref="A15:AC15"/>
    <mergeCell ref="A17:A24"/>
    <mergeCell ref="B17:B24"/>
    <mergeCell ref="A12:AR12"/>
    <mergeCell ref="A13:AR13"/>
    <mergeCell ref="AN17:AR19"/>
    <mergeCell ref="AQ20:AQ24"/>
    <mergeCell ref="E17:I19"/>
    <mergeCell ref="A11:AR11"/>
    <mergeCell ref="AK20:AK24"/>
    <mergeCell ref="C17:C24"/>
    <mergeCell ref="T20:T24"/>
    <mergeCell ref="S20:S24"/>
    <mergeCell ref="I20:I24"/>
    <mergeCell ref="D17:D24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6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P137"/>
  <sheetViews>
    <sheetView topLeftCell="A11" workbookViewId="0">
      <selection activeCell="A17" sqref="A1:J65536"/>
    </sheetView>
  </sheetViews>
  <sheetFormatPr defaultRowHeight="15" x14ac:dyDescent="0.25"/>
  <cols>
    <col min="1" max="1" width="34.28515625" customWidth="1"/>
    <col min="2" max="2" width="12.7109375" customWidth="1"/>
    <col min="3" max="3" width="12.85546875" customWidth="1"/>
    <col min="4" max="4" width="11.7109375" customWidth="1"/>
    <col min="6" max="6" width="9.7109375" customWidth="1"/>
    <col min="11" max="11" width="9.7109375" customWidth="1"/>
    <col min="12" max="12" width="9.85546875" customWidth="1"/>
    <col min="15" max="15" width="10.5703125" hidden="1" customWidth="1"/>
    <col min="16" max="16" width="9.7109375" hidden="1" customWidth="1"/>
    <col min="17" max="17" width="10.140625" hidden="1" customWidth="1"/>
    <col min="18" max="18" width="10.5703125" hidden="1" customWidth="1"/>
    <col min="19" max="19" width="10.42578125" hidden="1" customWidth="1"/>
    <col min="20" max="20" width="11.42578125" hidden="1" customWidth="1"/>
    <col min="21" max="21" width="12.5703125" hidden="1" customWidth="1"/>
    <col min="22" max="23" width="11.42578125" hidden="1" customWidth="1"/>
    <col min="24" max="24" width="10.42578125" hidden="1" customWidth="1"/>
    <col min="25" max="25" width="11.42578125" hidden="1" customWidth="1"/>
    <col min="26" max="26" width="11.7109375" hidden="1" customWidth="1"/>
    <col min="27" max="27" width="9.140625" hidden="1" customWidth="1"/>
    <col min="28" max="28" width="10.85546875" hidden="1" customWidth="1"/>
    <col min="29" max="35" width="11.42578125" hidden="1" customWidth="1"/>
    <col min="36" max="36" width="11.42578125" customWidth="1"/>
    <col min="37" max="37" width="12.5703125" customWidth="1"/>
    <col min="38" max="39" width="11.42578125" customWidth="1"/>
    <col min="40" max="40" width="12.140625" customWidth="1"/>
    <col min="41" max="41" width="12.140625" hidden="1" customWidth="1"/>
    <col min="42" max="42" width="11.42578125" customWidth="1"/>
    <col min="43" max="43" width="11.42578125" hidden="1" customWidth="1"/>
    <col min="44" max="46" width="11.42578125" customWidth="1"/>
    <col min="47" max="47" width="12" customWidth="1"/>
    <col min="48" max="48" width="12" hidden="1" customWidth="1"/>
    <col min="49" max="52" width="11.42578125" customWidth="1"/>
    <col min="53" max="63" width="11.42578125" hidden="1" customWidth="1"/>
    <col min="64" max="64" width="9.140625" hidden="1" customWidth="1"/>
    <col min="65" max="65" width="13.85546875" hidden="1" customWidth="1"/>
    <col min="66" max="66" width="9.140625" hidden="1" customWidth="1"/>
    <col min="68" max="68" width="9.140625" hidden="1" customWidth="1"/>
  </cols>
  <sheetData>
    <row r="1" spans="1:68" ht="16.5" thickBot="1" x14ac:dyDescent="0.3">
      <c r="A1" s="585" t="s">
        <v>17</v>
      </c>
      <c r="B1" s="585"/>
      <c r="C1" s="585"/>
      <c r="D1" s="585"/>
      <c r="E1" s="585"/>
      <c r="F1" s="585"/>
      <c r="G1" s="585"/>
      <c r="H1" s="585"/>
      <c r="I1" s="585"/>
      <c r="J1" s="585"/>
      <c r="K1" s="585"/>
      <c r="L1" s="585"/>
      <c r="M1" s="585"/>
      <c r="N1" s="585"/>
      <c r="O1" s="585"/>
      <c r="P1" s="585"/>
      <c r="Q1" s="585"/>
      <c r="R1" s="585"/>
      <c r="S1" s="585"/>
      <c r="T1" s="585"/>
      <c r="U1" s="585"/>
      <c r="V1" s="585"/>
      <c r="W1" s="585"/>
      <c r="X1" s="585"/>
      <c r="Y1" s="585"/>
      <c r="Z1" s="585"/>
      <c r="AA1" s="585"/>
      <c r="AB1" s="585"/>
      <c r="AC1" s="585"/>
    </row>
    <row r="2" spans="1:68" x14ac:dyDescent="0.25">
      <c r="A2" s="93"/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X2" s="93"/>
      <c r="Y2" s="93"/>
      <c r="Z2" s="93"/>
      <c r="AA2" s="93" t="s">
        <v>23</v>
      </c>
      <c r="AB2" s="93"/>
      <c r="AC2" s="93"/>
      <c r="BM2" s="22" t="s">
        <v>30</v>
      </c>
      <c r="BN2" s="23">
        <v>249</v>
      </c>
      <c r="BP2">
        <f>BN2-15</f>
        <v>234</v>
      </c>
    </row>
    <row r="3" spans="1:68" ht="30" customHeight="1" x14ac:dyDescent="0.25">
      <c r="A3" s="585" t="s">
        <v>18</v>
      </c>
      <c r="B3" s="585"/>
      <c r="C3" s="585"/>
      <c r="D3" s="585"/>
      <c r="E3" s="585"/>
      <c r="F3" s="585"/>
      <c r="G3" s="585"/>
      <c r="H3" s="585"/>
      <c r="I3" s="585"/>
      <c r="J3" s="585"/>
      <c r="K3" s="585"/>
      <c r="L3" s="585"/>
      <c r="M3" s="585"/>
      <c r="N3" s="585"/>
      <c r="O3" s="585"/>
      <c r="P3" s="585"/>
      <c r="Q3" s="585"/>
      <c r="R3" s="585"/>
      <c r="S3" s="585"/>
      <c r="T3" s="585"/>
      <c r="U3" s="585"/>
      <c r="V3" s="585"/>
      <c r="W3" s="585"/>
      <c r="X3" s="585"/>
      <c r="Y3" s="585"/>
      <c r="Z3" s="585"/>
      <c r="AA3" s="585"/>
      <c r="AB3" s="585"/>
      <c r="AC3" s="585"/>
      <c r="BM3" s="24" t="s">
        <v>31</v>
      </c>
      <c r="BN3" s="7">
        <v>42</v>
      </c>
    </row>
    <row r="4" spans="1:68" ht="17.25" customHeight="1" x14ac:dyDescent="0.25">
      <c r="A4" s="585" t="s">
        <v>63</v>
      </c>
      <c r="B4" s="585"/>
      <c r="C4" s="585"/>
      <c r="D4" s="585"/>
      <c r="E4" s="585"/>
      <c r="F4" s="585"/>
      <c r="G4" s="585"/>
      <c r="H4" s="585"/>
      <c r="I4" s="585"/>
      <c r="J4" s="585"/>
      <c r="K4" s="585"/>
      <c r="L4" s="585"/>
      <c r="M4" s="585"/>
      <c r="N4" s="585"/>
      <c r="O4" s="585"/>
      <c r="P4" s="585"/>
      <c r="Q4" s="585"/>
      <c r="R4" s="585"/>
      <c r="S4" s="585"/>
      <c r="T4" s="585"/>
      <c r="U4" s="585"/>
      <c r="V4" s="585"/>
      <c r="W4" s="585"/>
      <c r="X4" s="585"/>
      <c r="Y4" s="585"/>
      <c r="Z4" s="585"/>
      <c r="AA4" s="585"/>
      <c r="AB4" s="585"/>
      <c r="AC4" s="585"/>
      <c r="BM4" s="24" t="s">
        <v>32</v>
      </c>
      <c r="BN4" s="7">
        <v>12</v>
      </c>
    </row>
    <row r="5" spans="1:68" ht="23.25" customHeight="1" x14ac:dyDescent="0.25">
      <c r="A5" s="585"/>
      <c r="B5" s="585"/>
      <c r="C5" s="585"/>
      <c r="D5" s="585"/>
      <c r="E5" s="585"/>
      <c r="F5" s="585"/>
      <c r="G5" s="585"/>
      <c r="H5" s="585"/>
      <c r="I5" s="585"/>
      <c r="J5" s="585"/>
      <c r="K5" s="585"/>
      <c r="L5" s="585"/>
      <c r="M5" s="585"/>
      <c r="N5" s="585"/>
      <c r="O5" s="585"/>
      <c r="P5" s="585"/>
      <c r="Q5" s="585"/>
      <c r="R5" s="585"/>
      <c r="S5" s="585"/>
      <c r="T5" s="585"/>
      <c r="U5" s="585"/>
      <c r="V5" s="585"/>
      <c r="W5" s="585"/>
      <c r="X5" s="585"/>
      <c r="Y5" s="585"/>
      <c r="Z5" s="585"/>
      <c r="AA5" s="585"/>
      <c r="AB5" s="585"/>
      <c r="AC5" s="585"/>
      <c r="BM5" s="24" t="s">
        <v>33</v>
      </c>
      <c r="BN5" s="25">
        <v>0.5</v>
      </c>
    </row>
    <row r="6" spans="1:68" ht="48" customHeight="1" x14ac:dyDescent="0.25">
      <c r="A6" s="586" t="s">
        <v>14</v>
      </c>
      <c r="B6" s="586"/>
      <c r="C6" s="586"/>
      <c r="D6" s="586"/>
      <c r="E6" s="586"/>
      <c r="F6" s="586"/>
      <c r="G6" s="586"/>
      <c r="H6" s="586"/>
      <c r="I6" s="586"/>
      <c r="J6" s="586"/>
      <c r="K6" s="586"/>
      <c r="L6" s="586"/>
      <c r="M6" s="586"/>
      <c r="N6" s="586"/>
      <c r="O6" s="586"/>
      <c r="P6" s="586"/>
      <c r="Q6" s="586"/>
      <c r="R6" s="586"/>
      <c r="S6" s="586"/>
      <c r="T6" s="586"/>
      <c r="U6" s="586"/>
      <c r="V6" s="586"/>
      <c r="W6" s="586"/>
      <c r="X6" s="586"/>
      <c r="Y6" s="586"/>
      <c r="Z6" s="586"/>
      <c r="AA6" s="586"/>
      <c r="AB6" s="586"/>
      <c r="AC6" s="586"/>
      <c r="BM6" s="24" t="s">
        <v>34</v>
      </c>
      <c r="BN6" s="7">
        <v>6.6</v>
      </c>
    </row>
    <row r="7" spans="1:68" ht="23.25" customHeight="1" thickBot="1" x14ac:dyDescent="0.3">
      <c r="A7" t="s">
        <v>19</v>
      </c>
      <c r="BM7" s="24" t="s">
        <v>35</v>
      </c>
      <c r="BN7" s="7">
        <v>60</v>
      </c>
    </row>
    <row r="8" spans="1:68" s="33" customFormat="1" ht="60.75" customHeight="1" thickBot="1" x14ac:dyDescent="0.3">
      <c r="A8" s="554" t="s">
        <v>53</v>
      </c>
      <c r="B8" s="527" t="s">
        <v>10</v>
      </c>
      <c r="C8" s="527" t="s">
        <v>54</v>
      </c>
      <c r="D8" s="527" t="s">
        <v>55</v>
      </c>
      <c r="E8" s="530" t="s">
        <v>57</v>
      </c>
      <c r="F8" s="531"/>
      <c r="G8" s="531"/>
      <c r="H8" s="531"/>
      <c r="I8" s="532"/>
      <c r="J8" s="530" t="s">
        <v>59</v>
      </c>
      <c r="K8" s="531"/>
      <c r="L8" s="531"/>
      <c r="M8" s="531"/>
      <c r="N8" s="531"/>
      <c r="O8" s="530" t="s">
        <v>77</v>
      </c>
      <c r="P8" s="531"/>
      <c r="Q8" s="531"/>
      <c r="R8" s="531"/>
      <c r="S8" s="532"/>
      <c r="T8" s="530" t="s">
        <v>78</v>
      </c>
      <c r="U8" s="531"/>
      <c r="V8" s="531"/>
      <c r="W8" s="531"/>
      <c r="X8" s="532"/>
      <c r="Y8" s="542" t="s">
        <v>58</v>
      </c>
      <c r="Z8" s="543"/>
      <c r="AA8" s="543"/>
      <c r="AB8" s="543"/>
      <c r="AC8" s="543"/>
      <c r="AD8" s="543"/>
      <c r="AE8" s="543"/>
      <c r="AF8" s="543"/>
      <c r="AG8" s="543"/>
      <c r="AH8" s="543"/>
      <c r="AI8" s="544"/>
      <c r="AJ8" s="542" t="s">
        <v>60</v>
      </c>
      <c r="AK8" s="543"/>
      <c r="AL8" s="543"/>
      <c r="AM8" s="544"/>
      <c r="AN8" s="530" t="s">
        <v>64</v>
      </c>
      <c r="AO8" s="531"/>
      <c r="AP8" s="531"/>
      <c r="AQ8" s="531"/>
      <c r="AR8" s="531"/>
      <c r="AS8" s="531"/>
      <c r="AT8" s="532"/>
      <c r="AU8" s="530" t="s">
        <v>65</v>
      </c>
      <c r="AV8" s="531"/>
      <c r="AW8" s="531"/>
      <c r="AX8" s="531"/>
      <c r="AY8" s="531"/>
      <c r="AZ8" s="532"/>
      <c r="BA8" s="530" t="s">
        <v>68</v>
      </c>
      <c r="BB8" s="531"/>
      <c r="BC8" s="531"/>
      <c r="BD8" s="531"/>
      <c r="BE8" s="532"/>
      <c r="BF8" s="530" t="s">
        <v>69</v>
      </c>
      <c r="BG8" s="531"/>
      <c r="BH8" s="531"/>
      <c r="BI8" s="531"/>
      <c r="BJ8" s="532"/>
      <c r="BK8" s="32"/>
      <c r="BM8" s="34" t="s">
        <v>36</v>
      </c>
      <c r="BN8" s="35">
        <v>0.92300000000000004</v>
      </c>
    </row>
    <row r="9" spans="1:68" s="33" customFormat="1" x14ac:dyDescent="0.25">
      <c r="A9" s="555"/>
      <c r="B9" s="528"/>
      <c r="C9" s="528"/>
      <c r="D9" s="528"/>
      <c r="E9" s="533"/>
      <c r="F9" s="534"/>
      <c r="G9" s="534"/>
      <c r="H9" s="534"/>
      <c r="I9" s="535"/>
      <c r="J9" s="533"/>
      <c r="K9" s="534"/>
      <c r="L9" s="534"/>
      <c r="M9" s="534"/>
      <c r="N9" s="534"/>
      <c r="O9" s="533"/>
      <c r="P9" s="534"/>
      <c r="Q9" s="534"/>
      <c r="R9" s="534"/>
      <c r="S9" s="535"/>
      <c r="T9" s="533"/>
      <c r="U9" s="534"/>
      <c r="V9" s="534"/>
      <c r="W9" s="534"/>
      <c r="X9" s="535"/>
      <c r="Y9" s="545"/>
      <c r="Z9" s="546"/>
      <c r="AA9" s="546"/>
      <c r="AB9" s="546"/>
      <c r="AC9" s="546"/>
      <c r="AD9" s="546"/>
      <c r="AE9" s="546"/>
      <c r="AF9" s="546"/>
      <c r="AG9" s="546"/>
      <c r="AH9" s="546"/>
      <c r="AI9" s="547"/>
      <c r="AJ9" s="545"/>
      <c r="AK9" s="546"/>
      <c r="AL9" s="546"/>
      <c r="AM9" s="547"/>
      <c r="AN9" s="533"/>
      <c r="AO9" s="534"/>
      <c r="AP9" s="534"/>
      <c r="AQ9" s="534"/>
      <c r="AR9" s="534"/>
      <c r="AS9" s="534"/>
      <c r="AT9" s="535"/>
      <c r="AU9" s="533"/>
      <c r="AV9" s="534"/>
      <c r="AW9" s="534"/>
      <c r="AX9" s="534"/>
      <c r="AY9" s="534"/>
      <c r="AZ9" s="535"/>
      <c r="BA9" s="533"/>
      <c r="BB9" s="534"/>
      <c r="BC9" s="534"/>
      <c r="BD9" s="534"/>
      <c r="BE9" s="535"/>
      <c r="BF9" s="533"/>
      <c r="BG9" s="534"/>
      <c r="BH9" s="534"/>
      <c r="BI9" s="534"/>
      <c r="BJ9" s="535"/>
      <c r="BK9" s="32"/>
    </row>
    <row r="10" spans="1:68" s="33" customFormat="1" ht="15.75" thickBot="1" x14ac:dyDescent="0.3">
      <c r="A10" s="555"/>
      <c r="B10" s="528"/>
      <c r="C10" s="528"/>
      <c r="D10" s="528"/>
      <c r="E10" s="536"/>
      <c r="F10" s="537"/>
      <c r="G10" s="537"/>
      <c r="H10" s="537"/>
      <c r="I10" s="538"/>
      <c r="J10" s="536"/>
      <c r="K10" s="537"/>
      <c r="L10" s="537"/>
      <c r="M10" s="537"/>
      <c r="N10" s="537"/>
      <c r="O10" s="536"/>
      <c r="P10" s="537"/>
      <c r="Q10" s="537"/>
      <c r="R10" s="537"/>
      <c r="S10" s="538"/>
      <c r="T10" s="536"/>
      <c r="U10" s="537"/>
      <c r="V10" s="537"/>
      <c r="W10" s="537"/>
      <c r="X10" s="538"/>
      <c r="Y10" s="548"/>
      <c r="Z10" s="549"/>
      <c r="AA10" s="549"/>
      <c r="AB10" s="549"/>
      <c r="AC10" s="549"/>
      <c r="AD10" s="549"/>
      <c r="AE10" s="549"/>
      <c r="AF10" s="549"/>
      <c r="AG10" s="549"/>
      <c r="AH10" s="549"/>
      <c r="AI10" s="550"/>
      <c r="AJ10" s="548"/>
      <c r="AK10" s="549"/>
      <c r="AL10" s="549"/>
      <c r="AM10" s="550"/>
      <c r="AN10" s="536"/>
      <c r="AO10" s="537"/>
      <c r="AP10" s="537"/>
      <c r="AQ10" s="537"/>
      <c r="AR10" s="537"/>
      <c r="AS10" s="537"/>
      <c r="AT10" s="538"/>
      <c r="AU10" s="536"/>
      <c r="AV10" s="537"/>
      <c r="AW10" s="537"/>
      <c r="AX10" s="537"/>
      <c r="AY10" s="537"/>
      <c r="AZ10" s="538"/>
      <c r="BA10" s="536"/>
      <c r="BB10" s="537"/>
      <c r="BC10" s="537"/>
      <c r="BD10" s="537"/>
      <c r="BE10" s="538"/>
      <c r="BF10" s="536"/>
      <c r="BG10" s="537"/>
      <c r="BH10" s="537"/>
      <c r="BI10" s="537"/>
      <c r="BJ10" s="538"/>
      <c r="BK10" s="32"/>
    </row>
    <row r="11" spans="1:68" s="33" customFormat="1" ht="15" customHeight="1" x14ac:dyDescent="0.25">
      <c r="A11" s="555"/>
      <c r="B11" s="528"/>
      <c r="C11" s="528"/>
      <c r="D11" s="528"/>
      <c r="E11" s="554" t="s">
        <v>29</v>
      </c>
      <c r="F11" s="539" t="s">
        <v>43</v>
      </c>
      <c r="G11" s="539" t="s">
        <v>44</v>
      </c>
      <c r="H11" s="539" t="s">
        <v>45</v>
      </c>
      <c r="I11" s="539" t="s">
        <v>46</v>
      </c>
      <c r="J11" s="554" t="s">
        <v>29</v>
      </c>
      <c r="K11" s="539" t="s">
        <v>43</v>
      </c>
      <c r="L11" s="539" t="s">
        <v>71</v>
      </c>
      <c r="M11" s="539" t="s">
        <v>45</v>
      </c>
      <c r="N11" s="580" t="s">
        <v>46</v>
      </c>
      <c r="O11" s="564" t="s">
        <v>40</v>
      </c>
      <c r="P11" s="567" t="s">
        <v>41</v>
      </c>
      <c r="Q11" s="567" t="s">
        <v>61</v>
      </c>
      <c r="R11" s="570" t="s">
        <v>56</v>
      </c>
      <c r="S11" s="558" t="s">
        <v>72</v>
      </c>
      <c r="T11" s="577" t="s">
        <v>40</v>
      </c>
      <c r="U11" s="539" t="s">
        <v>41</v>
      </c>
      <c r="V11" s="539" t="s">
        <v>61</v>
      </c>
      <c r="W11" s="551" t="s">
        <v>56</v>
      </c>
      <c r="X11" s="539" t="s">
        <v>72</v>
      </c>
      <c r="Y11" s="561" t="s">
        <v>73</v>
      </c>
      <c r="Z11" s="36"/>
      <c r="AA11" s="37"/>
      <c r="AB11" s="577" t="s">
        <v>75</v>
      </c>
      <c r="AC11" s="539" t="s">
        <v>39</v>
      </c>
      <c r="AD11" s="539" t="s">
        <v>38</v>
      </c>
      <c r="AE11" s="539" t="s">
        <v>52</v>
      </c>
      <c r="AF11" s="539" t="s">
        <v>76</v>
      </c>
      <c r="AG11" s="539" t="s">
        <v>66</v>
      </c>
      <c r="AH11" s="539" t="s">
        <v>67</v>
      </c>
      <c r="AI11" s="539" t="s">
        <v>70</v>
      </c>
      <c r="AJ11" s="539" t="s">
        <v>40</v>
      </c>
      <c r="AK11" s="539" t="s">
        <v>41</v>
      </c>
      <c r="AL11" s="539" t="s">
        <v>61</v>
      </c>
      <c r="AM11" s="551" t="s">
        <v>56</v>
      </c>
      <c r="AN11" s="527" t="s">
        <v>48</v>
      </c>
      <c r="AO11" s="242"/>
      <c r="AP11" s="527" t="s">
        <v>49</v>
      </c>
      <c r="AQ11" s="242"/>
      <c r="AR11" s="527" t="s">
        <v>50</v>
      </c>
      <c r="AS11" s="527" t="s">
        <v>62</v>
      </c>
      <c r="AT11" s="527" t="s">
        <v>51</v>
      </c>
      <c r="AU11" s="527" t="s">
        <v>48</v>
      </c>
      <c r="AV11" s="242"/>
      <c r="AW11" s="527" t="s">
        <v>49</v>
      </c>
      <c r="AX11" s="527" t="s">
        <v>50</v>
      </c>
      <c r="AY11" s="527" t="s">
        <v>62</v>
      </c>
      <c r="AZ11" s="527" t="s">
        <v>51</v>
      </c>
      <c r="BA11" s="527" t="s">
        <v>48</v>
      </c>
      <c r="BB11" s="527" t="s">
        <v>49</v>
      </c>
      <c r="BC11" s="527" t="s">
        <v>50</v>
      </c>
      <c r="BD11" s="527" t="s">
        <v>62</v>
      </c>
      <c r="BE11" s="527" t="s">
        <v>51</v>
      </c>
      <c r="BF11" s="527" t="s">
        <v>48</v>
      </c>
      <c r="BG11" s="527" t="s">
        <v>49</v>
      </c>
      <c r="BH11" s="527" t="s">
        <v>50</v>
      </c>
      <c r="BI11" s="527" t="s">
        <v>62</v>
      </c>
      <c r="BJ11" s="527" t="s">
        <v>51</v>
      </c>
      <c r="BK11" s="32"/>
    </row>
    <row r="12" spans="1:68" s="33" customFormat="1" x14ac:dyDescent="0.25">
      <c r="A12" s="555"/>
      <c r="B12" s="528"/>
      <c r="C12" s="528"/>
      <c r="D12" s="528"/>
      <c r="E12" s="555"/>
      <c r="F12" s="540"/>
      <c r="G12" s="540"/>
      <c r="H12" s="540"/>
      <c r="I12" s="540"/>
      <c r="J12" s="555"/>
      <c r="K12" s="540"/>
      <c r="L12" s="540"/>
      <c r="M12" s="540"/>
      <c r="N12" s="581"/>
      <c r="O12" s="565"/>
      <c r="P12" s="568"/>
      <c r="Q12" s="568"/>
      <c r="R12" s="571"/>
      <c r="S12" s="559"/>
      <c r="T12" s="578"/>
      <c r="U12" s="540"/>
      <c r="V12" s="540"/>
      <c r="W12" s="552"/>
      <c r="X12" s="540"/>
      <c r="Y12" s="562"/>
      <c r="Z12" s="38"/>
      <c r="AA12" s="39"/>
      <c r="AB12" s="578"/>
      <c r="AC12" s="540"/>
      <c r="AD12" s="540"/>
      <c r="AE12" s="540"/>
      <c r="AF12" s="540"/>
      <c r="AG12" s="540"/>
      <c r="AH12" s="540"/>
      <c r="AI12" s="540"/>
      <c r="AJ12" s="540"/>
      <c r="AK12" s="540"/>
      <c r="AL12" s="540"/>
      <c r="AM12" s="552"/>
      <c r="AN12" s="528"/>
      <c r="AO12" s="243"/>
      <c r="AP12" s="528"/>
      <c r="AQ12" s="243"/>
      <c r="AR12" s="528"/>
      <c r="AS12" s="528"/>
      <c r="AT12" s="528"/>
      <c r="AU12" s="528"/>
      <c r="AV12" s="243"/>
      <c r="AW12" s="528"/>
      <c r="AX12" s="528"/>
      <c r="AY12" s="528"/>
      <c r="AZ12" s="528"/>
      <c r="BA12" s="528"/>
      <c r="BB12" s="528"/>
      <c r="BC12" s="528"/>
      <c r="BD12" s="528"/>
      <c r="BE12" s="528"/>
      <c r="BF12" s="528"/>
      <c r="BG12" s="528"/>
      <c r="BH12" s="528"/>
      <c r="BI12" s="528"/>
      <c r="BJ12" s="528"/>
      <c r="BK12" s="32"/>
    </row>
    <row r="13" spans="1:68" s="33" customFormat="1" x14ac:dyDescent="0.25">
      <c r="A13" s="555"/>
      <c r="B13" s="528"/>
      <c r="C13" s="528"/>
      <c r="D13" s="528"/>
      <c r="E13" s="555"/>
      <c r="F13" s="540"/>
      <c r="G13" s="540"/>
      <c r="H13" s="540"/>
      <c r="I13" s="540"/>
      <c r="J13" s="555"/>
      <c r="K13" s="540"/>
      <c r="L13" s="540"/>
      <c r="M13" s="540"/>
      <c r="N13" s="581"/>
      <c r="O13" s="565"/>
      <c r="P13" s="568"/>
      <c r="Q13" s="568"/>
      <c r="R13" s="571"/>
      <c r="S13" s="559"/>
      <c r="T13" s="578"/>
      <c r="U13" s="540"/>
      <c r="V13" s="540"/>
      <c r="W13" s="552"/>
      <c r="X13" s="540"/>
      <c r="Y13" s="562"/>
      <c r="Z13" s="38"/>
      <c r="AA13" s="39"/>
      <c r="AB13" s="578"/>
      <c r="AC13" s="540"/>
      <c r="AD13" s="540"/>
      <c r="AE13" s="540"/>
      <c r="AF13" s="540"/>
      <c r="AG13" s="540"/>
      <c r="AH13" s="540"/>
      <c r="AI13" s="540"/>
      <c r="AJ13" s="540"/>
      <c r="AK13" s="540"/>
      <c r="AL13" s="540"/>
      <c r="AM13" s="552"/>
      <c r="AN13" s="528"/>
      <c r="AO13" s="243"/>
      <c r="AP13" s="528"/>
      <c r="AQ13" s="243"/>
      <c r="AR13" s="528"/>
      <c r="AS13" s="528"/>
      <c r="AT13" s="528"/>
      <c r="AU13" s="528"/>
      <c r="AV13" s="243"/>
      <c r="AW13" s="528"/>
      <c r="AX13" s="528"/>
      <c r="AY13" s="528"/>
      <c r="AZ13" s="528"/>
      <c r="BA13" s="528"/>
      <c r="BB13" s="528"/>
      <c r="BC13" s="528"/>
      <c r="BD13" s="528"/>
      <c r="BE13" s="528"/>
      <c r="BF13" s="528"/>
      <c r="BG13" s="528"/>
      <c r="BH13" s="528"/>
      <c r="BI13" s="528"/>
      <c r="BJ13" s="528"/>
      <c r="BK13" s="32"/>
    </row>
    <row r="14" spans="1:68" s="33" customFormat="1" x14ac:dyDescent="0.25">
      <c r="A14" s="555"/>
      <c r="B14" s="528"/>
      <c r="C14" s="528"/>
      <c r="D14" s="528"/>
      <c r="E14" s="555"/>
      <c r="F14" s="540"/>
      <c r="G14" s="540"/>
      <c r="H14" s="540"/>
      <c r="I14" s="540"/>
      <c r="J14" s="555"/>
      <c r="K14" s="540"/>
      <c r="L14" s="540"/>
      <c r="M14" s="540"/>
      <c r="N14" s="581"/>
      <c r="O14" s="565"/>
      <c r="P14" s="568"/>
      <c r="Q14" s="568"/>
      <c r="R14" s="571"/>
      <c r="S14" s="559"/>
      <c r="T14" s="578"/>
      <c r="U14" s="540"/>
      <c r="V14" s="540"/>
      <c r="W14" s="552"/>
      <c r="X14" s="540"/>
      <c r="Y14" s="562"/>
      <c r="Z14" s="38"/>
      <c r="AA14" s="39"/>
      <c r="AB14" s="578"/>
      <c r="AC14" s="540"/>
      <c r="AD14" s="540"/>
      <c r="AE14" s="540"/>
      <c r="AF14" s="540"/>
      <c r="AG14" s="540"/>
      <c r="AH14" s="540"/>
      <c r="AI14" s="540"/>
      <c r="AJ14" s="540"/>
      <c r="AK14" s="540"/>
      <c r="AL14" s="540"/>
      <c r="AM14" s="552"/>
      <c r="AN14" s="528"/>
      <c r="AO14" s="243"/>
      <c r="AP14" s="528"/>
      <c r="AQ14" s="243"/>
      <c r="AR14" s="528"/>
      <c r="AS14" s="528"/>
      <c r="AT14" s="528"/>
      <c r="AU14" s="528"/>
      <c r="AV14" s="243"/>
      <c r="AW14" s="528"/>
      <c r="AX14" s="528"/>
      <c r="AY14" s="528"/>
      <c r="AZ14" s="528"/>
      <c r="BA14" s="528"/>
      <c r="BB14" s="528"/>
      <c r="BC14" s="528"/>
      <c r="BD14" s="528"/>
      <c r="BE14" s="528"/>
      <c r="BF14" s="528"/>
      <c r="BG14" s="528"/>
      <c r="BH14" s="528"/>
      <c r="BI14" s="528"/>
      <c r="BJ14" s="528"/>
      <c r="BK14" s="32"/>
    </row>
    <row r="15" spans="1:68" s="33" customFormat="1" ht="87" customHeight="1" thickBot="1" x14ac:dyDescent="0.3">
      <c r="A15" s="556"/>
      <c r="B15" s="529"/>
      <c r="C15" s="529"/>
      <c r="D15" s="529"/>
      <c r="E15" s="556"/>
      <c r="F15" s="541"/>
      <c r="G15" s="541"/>
      <c r="H15" s="541"/>
      <c r="I15" s="541"/>
      <c r="J15" s="556"/>
      <c r="K15" s="541"/>
      <c r="L15" s="541"/>
      <c r="M15" s="541"/>
      <c r="N15" s="582"/>
      <c r="O15" s="575"/>
      <c r="P15" s="574"/>
      <c r="Q15" s="574"/>
      <c r="R15" s="572"/>
      <c r="S15" s="576"/>
      <c r="T15" s="579"/>
      <c r="U15" s="541"/>
      <c r="V15" s="541"/>
      <c r="W15" s="553"/>
      <c r="X15" s="541"/>
      <c r="Y15" s="563"/>
      <c r="Z15" s="40"/>
      <c r="AA15" s="41"/>
      <c r="AB15" s="579"/>
      <c r="AC15" s="541"/>
      <c r="AD15" s="541"/>
      <c r="AE15" s="541"/>
      <c r="AF15" s="541"/>
      <c r="AG15" s="541"/>
      <c r="AH15" s="541"/>
      <c r="AI15" s="541"/>
      <c r="AJ15" s="541"/>
      <c r="AK15" s="541"/>
      <c r="AL15" s="541"/>
      <c r="AM15" s="553"/>
      <c r="AN15" s="529"/>
      <c r="AO15" s="244"/>
      <c r="AP15" s="529"/>
      <c r="AQ15" s="244"/>
      <c r="AR15" s="529"/>
      <c r="AS15" s="529"/>
      <c r="AT15" s="529"/>
      <c r="AU15" s="529"/>
      <c r="AV15" s="244"/>
      <c r="AW15" s="529"/>
      <c r="AX15" s="529"/>
      <c r="AY15" s="529"/>
      <c r="AZ15" s="529"/>
      <c r="BA15" s="529"/>
      <c r="BB15" s="529"/>
      <c r="BC15" s="529"/>
      <c r="BD15" s="529"/>
      <c r="BE15" s="529"/>
      <c r="BF15" s="529"/>
      <c r="BG15" s="529"/>
      <c r="BH15" s="529"/>
      <c r="BI15" s="529"/>
      <c r="BJ15" s="529"/>
      <c r="BK15" s="32"/>
    </row>
    <row r="16" spans="1:68" x14ac:dyDescent="0.25">
      <c r="A16" s="1" t="s">
        <v>27</v>
      </c>
      <c r="B16" s="160">
        <f>B17+B18+B19+B20+B21+B22+B23+B24+B25</f>
        <v>14.25</v>
      </c>
      <c r="C16" s="105">
        <f>(BN2-(BN3-BN4)*BN5)*BN6*BN7*BN8</f>
        <v>85528.871999999988</v>
      </c>
      <c r="D16" s="105">
        <f>D17+D18+D19+D20+D21+D22+D23+D24+D25</f>
        <v>1218788.25</v>
      </c>
      <c r="E16" s="106"/>
      <c r="F16" s="107"/>
      <c r="G16" s="183"/>
      <c r="H16" s="107"/>
      <c r="I16" s="108"/>
      <c r="J16" s="106"/>
      <c r="K16" s="107"/>
      <c r="L16" s="107"/>
      <c r="M16" s="107"/>
      <c r="N16" s="109"/>
      <c r="O16" s="166"/>
      <c r="P16" s="110"/>
      <c r="Q16" s="110"/>
      <c r="R16" s="110"/>
      <c r="S16" s="167"/>
      <c r="T16" s="112"/>
      <c r="U16" s="107"/>
      <c r="V16" s="107"/>
      <c r="W16" s="108"/>
      <c r="X16" s="152"/>
      <c r="Y16" s="106">
        <f>Y17+Y18+Y19+Y20+Y21+Y22+Y23+Y24+Y25</f>
        <v>59095.70249967889</v>
      </c>
      <c r="Z16" s="107"/>
      <c r="AA16" s="107"/>
      <c r="AB16" s="107"/>
      <c r="AC16" s="107"/>
      <c r="AD16" s="107"/>
      <c r="AE16" s="109"/>
      <c r="AF16" s="170"/>
      <c r="AG16" s="110"/>
      <c r="AH16" s="110"/>
      <c r="AI16" s="111">
        <f>AI17+AI18+AI19+AI20+AI21+AI22+AI23+AI24+AI25</f>
        <v>252.5457371781149</v>
      </c>
      <c r="AJ16" s="112"/>
      <c r="AK16" s="107"/>
      <c r="AL16" s="107"/>
      <c r="AM16" s="108"/>
      <c r="AN16" s="106"/>
      <c r="AO16" s="112"/>
      <c r="AP16" s="107"/>
      <c r="AQ16" s="107"/>
      <c r="AR16" s="107"/>
      <c r="AS16" s="107"/>
      <c r="AT16" s="108"/>
      <c r="AU16" s="112"/>
      <c r="AV16" s="112"/>
      <c r="AW16" s="107"/>
      <c r="AX16" s="107"/>
      <c r="AY16" s="107"/>
      <c r="AZ16" s="108"/>
      <c r="BA16" s="112"/>
      <c r="BB16" s="107"/>
      <c r="BC16" s="107"/>
      <c r="BD16" s="107"/>
      <c r="BE16" s="108"/>
      <c r="BF16" s="112"/>
      <c r="BG16" s="107"/>
      <c r="BH16" s="107"/>
      <c r="BI16" s="107"/>
      <c r="BJ16" s="108"/>
      <c r="BK16" s="21"/>
    </row>
    <row r="17" spans="1:63" x14ac:dyDescent="0.25">
      <c r="A17" s="3" t="s">
        <v>0</v>
      </c>
      <c r="B17" s="161">
        <v>1.5</v>
      </c>
      <c r="C17" s="113">
        <f>ROUND(C16,0)</f>
        <v>85529</v>
      </c>
      <c r="D17" s="113">
        <f t="shared" ref="D17:D26" si="0">B17*C17</f>
        <v>128293.5</v>
      </c>
      <c r="E17" s="114">
        <f>D17/S17</f>
        <v>23.649980291683093</v>
      </c>
      <c r="F17" s="115">
        <v>30</v>
      </c>
      <c r="G17" s="117">
        <f t="shared" ref="G17:G26" si="1">F17/1.3</f>
        <v>23.076923076923077</v>
      </c>
      <c r="H17" s="115">
        <f>F17</f>
        <v>30</v>
      </c>
      <c r="I17" s="116">
        <f>G17/1.3</f>
        <v>17.751479289940828</v>
      </c>
      <c r="J17" s="114">
        <f t="shared" ref="J17:J26" si="2">D17/X17</f>
        <v>15.766653527788728</v>
      </c>
      <c r="K17" s="115">
        <f t="shared" ref="K17:K26" si="3">F17/1.5</f>
        <v>20</v>
      </c>
      <c r="L17" s="115">
        <f>K17/1.3</f>
        <v>15.384615384615383</v>
      </c>
      <c r="M17" s="115">
        <f t="shared" ref="M17:N26" si="4">H17/1.5</f>
        <v>20</v>
      </c>
      <c r="N17" s="118">
        <f>I17/1.5</f>
        <v>11.834319526627219</v>
      </c>
      <c r="O17" s="114">
        <f>(D17*AJ17/100)/F17</f>
        <v>1625.0509999999999</v>
      </c>
      <c r="P17" s="115">
        <f t="shared" ref="P17:P26" si="5">(D17*AK17/100)/G17</f>
        <v>1779.0031999999999</v>
      </c>
      <c r="Q17" s="115">
        <f t="shared" ref="Q17:Q26" si="6">(D17*AL17/100)/H17</f>
        <v>213.82250000000002</v>
      </c>
      <c r="R17" s="115">
        <f t="shared" ref="R17:R26" si="7">(D17*AM17/100)/I17</f>
        <v>1806.800125</v>
      </c>
      <c r="S17" s="116">
        <f>O17+P17+Q17+R17</f>
        <v>5424.6768249999996</v>
      </c>
      <c r="T17" s="119">
        <f t="shared" ref="T17:T26" si="8">(D17*AJ17/100)/K17</f>
        <v>2437.5765000000001</v>
      </c>
      <c r="U17" s="119">
        <f t="shared" ref="U17:U26" si="9">(D17*AK17/100)/L17</f>
        <v>2668.5048000000002</v>
      </c>
      <c r="V17" s="119">
        <f t="shared" ref="V17:V23" si="10">(D17*AL17/100)/M17</f>
        <v>320.73374999999999</v>
      </c>
      <c r="W17" s="119">
        <f t="shared" ref="W17:W23" si="11">(D17*AM17/100)/N17</f>
        <v>2710.2001875000001</v>
      </c>
      <c r="X17" s="153">
        <f>T17+U17+V17+W17</f>
        <v>8137.0152374999998</v>
      </c>
      <c r="Y17" s="114">
        <f>D17/E17</f>
        <v>5424.6768249999996</v>
      </c>
      <c r="Z17" s="117"/>
      <c r="AA17" s="117"/>
      <c r="AB17" s="117">
        <f>D17/J17</f>
        <v>8137.0152374999998</v>
      </c>
      <c r="AC17" s="115">
        <f>C17/E17</f>
        <v>3616.4512166666664</v>
      </c>
      <c r="AD17" s="115">
        <f>AC17/$BP$2</f>
        <v>15.454919729344729</v>
      </c>
      <c r="AE17" s="118">
        <f>AD17*1.5</f>
        <v>23.182379594017092</v>
      </c>
      <c r="AF17" s="118">
        <f>C17/J17/$BP$2</f>
        <v>23.182379594017092</v>
      </c>
      <c r="AG17" s="115">
        <f>AD17/4</f>
        <v>3.8637299323361822</v>
      </c>
      <c r="AH17" s="115">
        <f>AD17/2</f>
        <v>7.7274598646723645</v>
      </c>
      <c r="AI17" s="111">
        <f>AD17*B17</f>
        <v>23.182379594017092</v>
      </c>
      <c r="AJ17" s="119">
        <v>38</v>
      </c>
      <c r="AK17" s="115">
        <f>100-AJ17-AL17-AM17</f>
        <v>32</v>
      </c>
      <c r="AL17" s="115">
        <v>5</v>
      </c>
      <c r="AM17" s="116">
        <v>25</v>
      </c>
      <c r="AN17" s="114">
        <f>AP17+AR17+AS17+AT17</f>
        <v>15.454919729344731</v>
      </c>
      <c r="AO17" s="119"/>
      <c r="AP17" s="115">
        <f>AD17*AJ17%</f>
        <v>5.8728694971509974</v>
      </c>
      <c r="AQ17" s="115"/>
      <c r="AR17" s="115">
        <f>AD17*AK17%</f>
        <v>4.9455743133903134</v>
      </c>
      <c r="AS17" s="115">
        <f>AD17*AL17%</f>
        <v>0.77274598646723647</v>
      </c>
      <c r="AT17" s="116">
        <f>AD17*AM17%</f>
        <v>3.8637299323361822</v>
      </c>
      <c r="AU17" s="119">
        <f>AW17+AX17+AY17+AZ17</f>
        <v>23.182379594017092</v>
      </c>
      <c r="AV17" s="119"/>
      <c r="AW17" s="115">
        <f>AE17*AJ17%</f>
        <v>8.8093042457264961</v>
      </c>
      <c r="AX17" s="115">
        <f>AE17*AK17%</f>
        <v>7.4183614700854701</v>
      </c>
      <c r="AY17" s="115">
        <f>AE17*AL17%</f>
        <v>1.1591189797008548</v>
      </c>
      <c r="AZ17" s="116">
        <f>AE17*AM17%</f>
        <v>5.7955948985042731</v>
      </c>
      <c r="BA17" s="119">
        <f t="shared" ref="BA17:BA26" si="12">BB17+BC17+BD17+BE17</f>
        <v>3.8637299323361827</v>
      </c>
      <c r="BB17" s="115">
        <f>AG17*AJ17%</f>
        <v>1.4682173742877493</v>
      </c>
      <c r="BC17" s="115">
        <f>AG17*AK17%</f>
        <v>1.2363935783475783</v>
      </c>
      <c r="BD17" s="115">
        <f>AG17*AL17%</f>
        <v>0.19318649661680912</v>
      </c>
      <c r="BE17" s="115">
        <f>AG17*AM17%</f>
        <v>0.96593248308404556</v>
      </c>
      <c r="BF17" s="119">
        <f>BG17+BH17+BI17+BJ17</f>
        <v>7.7274598646723653</v>
      </c>
      <c r="BG17" s="115">
        <f>AH17*AJ17%</f>
        <v>2.9364347485754987</v>
      </c>
      <c r="BH17" s="115">
        <f>AH17*AK17%</f>
        <v>2.4727871566951567</v>
      </c>
      <c r="BI17" s="115">
        <f>AH17*AL17%</f>
        <v>0.38637299323361823</v>
      </c>
      <c r="BJ17" s="115">
        <f>AH17*AM17%</f>
        <v>1.9318649661680911</v>
      </c>
      <c r="BK17" s="21"/>
    </row>
    <row r="18" spans="1:63" x14ac:dyDescent="0.25">
      <c r="A18" s="3" t="s">
        <v>1</v>
      </c>
      <c r="B18" s="161">
        <v>1.5</v>
      </c>
      <c r="C18" s="113">
        <f t="shared" ref="C18:C35" si="13">ROUND(C17,0)</f>
        <v>85529</v>
      </c>
      <c r="D18" s="113">
        <f t="shared" si="0"/>
        <v>128293.5</v>
      </c>
      <c r="E18" s="114">
        <f t="shared" ref="E18:E26" si="14">D18/S18</f>
        <v>19.432568985619898</v>
      </c>
      <c r="F18" s="115">
        <v>25</v>
      </c>
      <c r="G18" s="117">
        <f t="shared" si="1"/>
        <v>19.23076923076923</v>
      </c>
      <c r="H18" s="115">
        <f t="shared" ref="H18:H26" si="15">F18</f>
        <v>25</v>
      </c>
      <c r="I18" s="116">
        <f t="shared" ref="I18:I26" si="16">G18/1.3</f>
        <v>14.792899408284022</v>
      </c>
      <c r="J18" s="114">
        <f t="shared" si="2"/>
        <v>12.955045990413264</v>
      </c>
      <c r="K18" s="115">
        <f t="shared" si="3"/>
        <v>16.666666666666668</v>
      </c>
      <c r="L18" s="115">
        <f t="shared" ref="L18:L26" si="17">K18/1.3</f>
        <v>12.820512820512821</v>
      </c>
      <c r="M18" s="115">
        <f t="shared" si="4"/>
        <v>16.666666666666668</v>
      </c>
      <c r="N18" s="118">
        <f t="shared" si="4"/>
        <v>9.8619329388560146</v>
      </c>
      <c r="O18" s="114">
        <f t="shared" ref="O18:O26" si="18">(D18*AJ18/100)/F18</f>
        <v>1642.1568</v>
      </c>
      <c r="P18" s="115">
        <f t="shared" si="5"/>
        <v>2535.0795600000001</v>
      </c>
      <c r="Q18" s="115">
        <f t="shared" si="6"/>
        <v>256.58699999999999</v>
      </c>
      <c r="R18" s="115">
        <f t="shared" si="7"/>
        <v>2168.1601500000002</v>
      </c>
      <c r="S18" s="116">
        <f t="shared" ref="S18:S26" si="19">O18+P18+Q18+R18</f>
        <v>6601.98351</v>
      </c>
      <c r="T18" s="119">
        <f t="shared" si="8"/>
        <v>2463.2351999999996</v>
      </c>
      <c r="U18" s="119">
        <f t="shared" si="9"/>
        <v>3802.6193399999997</v>
      </c>
      <c r="V18" s="119">
        <f t="shared" si="10"/>
        <v>384.88049999999998</v>
      </c>
      <c r="W18" s="119">
        <f t="shared" si="11"/>
        <v>3252.2402250000005</v>
      </c>
      <c r="X18" s="153">
        <f t="shared" ref="X18:X26" si="20">T18+U18+V18+W18</f>
        <v>9902.9752650000009</v>
      </c>
      <c r="Y18" s="114">
        <f t="shared" ref="Y18:Y26" si="21">D18/E18</f>
        <v>6601.98351</v>
      </c>
      <c r="Z18" s="117"/>
      <c r="AA18" s="117"/>
      <c r="AB18" s="117">
        <f t="shared" ref="AB18:AB26" si="22">D18/J18</f>
        <v>9902.9752650000009</v>
      </c>
      <c r="AC18" s="115">
        <f t="shared" ref="AC18:AC26" si="23">C18/E18</f>
        <v>4401.3223399999997</v>
      </c>
      <c r="AD18" s="115">
        <f t="shared" ref="AD18:AD26" si="24">AC18/$BP$2</f>
        <v>18.809069829059826</v>
      </c>
      <c r="AE18" s="118">
        <f t="shared" ref="AE18:AE26" si="25">AD18*1.5</f>
        <v>28.213604743589741</v>
      </c>
      <c r="AF18" s="118">
        <f t="shared" ref="AF18:AF26" si="26">C18/J18/$BP$2</f>
        <v>28.213604743589748</v>
      </c>
      <c r="AG18" s="115">
        <f t="shared" ref="AG18:AG26" si="27">AD18/4</f>
        <v>4.7022674572649565</v>
      </c>
      <c r="AH18" s="115">
        <f t="shared" ref="AH18:AH26" si="28">AD18/2</f>
        <v>9.4045349145299131</v>
      </c>
      <c r="AI18" s="111">
        <f t="shared" ref="AI18:AI26" si="29">AD18*B18</f>
        <v>28.213604743589741</v>
      </c>
      <c r="AJ18" s="119">
        <v>32</v>
      </c>
      <c r="AK18" s="115">
        <f t="shared" ref="AK18:AK27" si="30">100-AJ18-AL18-AM18</f>
        <v>38</v>
      </c>
      <c r="AL18" s="115">
        <v>5</v>
      </c>
      <c r="AM18" s="116">
        <v>25</v>
      </c>
      <c r="AN18" s="114">
        <f t="shared" ref="AN18:AN27" si="31">AP18+AR18+AS18+AT18</f>
        <v>18.809069829059826</v>
      </c>
      <c r="AO18" s="119">
        <f>AN18*B18</f>
        <v>28.213604743589741</v>
      </c>
      <c r="AP18" s="115">
        <f t="shared" ref="AP18:AP27" si="32">AD18*AJ18%</f>
        <v>6.0189023452991446</v>
      </c>
      <c r="AQ18" s="115">
        <f>AP18*B18</f>
        <v>9.028353517948716</v>
      </c>
      <c r="AR18" s="115">
        <f t="shared" ref="AR18:AR27" si="33">AD18*AK18%</f>
        <v>7.1474465350427341</v>
      </c>
      <c r="AS18" s="115">
        <f t="shared" ref="AS18:AS27" si="34">AD18*AL18%</f>
        <v>0.9404534914529914</v>
      </c>
      <c r="AT18" s="116">
        <f t="shared" ref="AT18:AT27" si="35">AD18*AM18%</f>
        <v>4.7022674572649565</v>
      </c>
      <c r="AU18" s="119">
        <f t="shared" ref="AU18:AU26" si="36">AW18+AX18+AY18+AZ18</f>
        <v>28.213604743589745</v>
      </c>
      <c r="AV18" s="119"/>
      <c r="AW18" s="115">
        <f t="shared" ref="AW18:AW28" si="37">AE18*AJ18%</f>
        <v>9.0283535179487178</v>
      </c>
      <c r="AX18" s="115">
        <f t="shared" ref="AX18:AX27" si="38">AE18*AK18%</f>
        <v>10.721169802564102</v>
      </c>
      <c r="AY18" s="115">
        <f t="shared" ref="AY18:AY27" si="39">AE18*AL18%</f>
        <v>1.4106802371794871</v>
      </c>
      <c r="AZ18" s="116">
        <f t="shared" ref="AZ18:AZ27" si="40">AE18*AM18%</f>
        <v>7.0534011858974353</v>
      </c>
      <c r="BA18" s="119">
        <f t="shared" si="12"/>
        <v>4.7022674572649565</v>
      </c>
      <c r="BB18" s="115">
        <f t="shared" ref="BB18:BB27" si="41">AG18*AJ18%</f>
        <v>1.5047255863247861</v>
      </c>
      <c r="BC18" s="115">
        <f t="shared" ref="BC18:BC27" si="42">AG18*AK18%</f>
        <v>1.7868616337606835</v>
      </c>
      <c r="BD18" s="115">
        <f t="shared" ref="BD18:BD27" si="43">AG18*AL18%</f>
        <v>0.23511337286324785</v>
      </c>
      <c r="BE18" s="115">
        <f t="shared" ref="BE18:BE27" si="44">AG18*AM18%</f>
        <v>1.1755668643162391</v>
      </c>
      <c r="BF18" s="119">
        <f t="shared" ref="BF18:BF26" si="45">BG18+BH18+BI18+BJ18</f>
        <v>9.4045349145299131</v>
      </c>
      <c r="BG18" s="115">
        <f t="shared" ref="BG18:BG26" si="46">AH18*AJ18%</f>
        <v>3.0094511726495723</v>
      </c>
      <c r="BH18" s="115">
        <f t="shared" ref="BH18:BH26" si="47">AH18*AK18%</f>
        <v>3.573723267521367</v>
      </c>
      <c r="BI18" s="115">
        <f t="shared" ref="BI18:BI26" si="48">AH18*AL18%</f>
        <v>0.4702267457264957</v>
      </c>
      <c r="BJ18" s="115">
        <f t="shared" ref="BJ18:BJ26" si="49">AH18*AM18%</f>
        <v>2.3511337286324783</v>
      </c>
      <c r="BK18" s="21"/>
    </row>
    <row r="19" spans="1:63" x14ac:dyDescent="0.25">
      <c r="A19" s="3" t="s">
        <v>2</v>
      </c>
      <c r="B19" s="161">
        <v>1.5</v>
      </c>
      <c r="C19" s="113">
        <f t="shared" si="13"/>
        <v>85529</v>
      </c>
      <c r="D19" s="113">
        <f t="shared" si="0"/>
        <v>128293.5</v>
      </c>
      <c r="E19" s="114">
        <f t="shared" si="14"/>
        <v>20.38320423970648</v>
      </c>
      <c r="F19" s="115">
        <v>25</v>
      </c>
      <c r="G19" s="117">
        <f t="shared" si="1"/>
        <v>19.23076923076923</v>
      </c>
      <c r="H19" s="115">
        <f t="shared" si="15"/>
        <v>25</v>
      </c>
      <c r="I19" s="116">
        <f t="shared" si="16"/>
        <v>14.792899408284022</v>
      </c>
      <c r="J19" s="114">
        <f t="shared" si="2"/>
        <v>13.588802826470985</v>
      </c>
      <c r="K19" s="115">
        <f t="shared" si="3"/>
        <v>16.666666666666668</v>
      </c>
      <c r="L19" s="115">
        <f t="shared" si="17"/>
        <v>12.820512820512821</v>
      </c>
      <c r="M19" s="115">
        <f t="shared" si="4"/>
        <v>16.666666666666668</v>
      </c>
      <c r="N19" s="118">
        <f t="shared" si="4"/>
        <v>9.8619329388560146</v>
      </c>
      <c r="O19" s="114">
        <f t="shared" si="18"/>
        <v>2411.9178000000002</v>
      </c>
      <c r="P19" s="115">
        <f t="shared" si="5"/>
        <v>1200.82716</v>
      </c>
      <c r="Q19" s="115">
        <f t="shared" si="6"/>
        <v>513.17399999999998</v>
      </c>
      <c r="R19" s="115">
        <f t="shared" si="7"/>
        <v>2168.1601500000002</v>
      </c>
      <c r="S19" s="116">
        <f t="shared" si="19"/>
        <v>6294.0791100000006</v>
      </c>
      <c r="T19" s="119">
        <f t="shared" si="8"/>
        <v>3617.8766999999998</v>
      </c>
      <c r="U19" s="119">
        <f t="shared" si="9"/>
        <v>1801.24074</v>
      </c>
      <c r="V19" s="119">
        <f t="shared" si="10"/>
        <v>769.76099999999997</v>
      </c>
      <c r="W19" s="119">
        <f t="shared" si="11"/>
        <v>3252.2402250000005</v>
      </c>
      <c r="X19" s="153">
        <f t="shared" si="20"/>
        <v>9441.1186650000018</v>
      </c>
      <c r="Y19" s="114">
        <f t="shared" si="21"/>
        <v>6294.0791100000006</v>
      </c>
      <c r="Z19" s="117"/>
      <c r="AA19" s="117"/>
      <c r="AB19" s="117">
        <f t="shared" si="22"/>
        <v>9441.1186650000018</v>
      </c>
      <c r="AC19" s="115">
        <f t="shared" si="23"/>
        <v>4196.0527400000001</v>
      </c>
      <c r="AD19" s="115">
        <f t="shared" si="24"/>
        <v>17.931849316239315</v>
      </c>
      <c r="AE19" s="118">
        <f t="shared" si="25"/>
        <v>26.897773974358973</v>
      </c>
      <c r="AF19" s="118">
        <f t="shared" si="26"/>
        <v>26.89777397435898</v>
      </c>
      <c r="AG19" s="115">
        <f t="shared" si="27"/>
        <v>4.4829623290598288</v>
      </c>
      <c r="AH19" s="115">
        <f t="shared" si="28"/>
        <v>8.9659246581196577</v>
      </c>
      <c r="AI19" s="111">
        <f t="shared" si="29"/>
        <v>26.897773974358973</v>
      </c>
      <c r="AJ19" s="119">
        <v>47</v>
      </c>
      <c r="AK19" s="115">
        <f t="shared" si="30"/>
        <v>18</v>
      </c>
      <c r="AL19" s="115">
        <v>10</v>
      </c>
      <c r="AM19" s="116">
        <v>25</v>
      </c>
      <c r="AN19" s="114">
        <f t="shared" si="31"/>
        <v>17.931849316239315</v>
      </c>
      <c r="AO19" s="119">
        <f t="shared" ref="AO19:AO34" si="50">AN19*B19</f>
        <v>26.897773974358973</v>
      </c>
      <c r="AP19" s="115">
        <f t="shared" si="32"/>
        <v>8.4279691786324769</v>
      </c>
      <c r="AQ19" s="115">
        <f t="shared" ref="AQ19:AQ26" si="51">AP19*B19</f>
        <v>12.641953767948715</v>
      </c>
      <c r="AR19" s="115">
        <f t="shared" si="33"/>
        <v>3.2277328769230764</v>
      </c>
      <c r="AS19" s="115">
        <f t="shared" si="34"/>
        <v>1.7931849316239317</v>
      </c>
      <c r="AT19" s="116">
        <f t="shared" si="35"/>
        <v>4.4829623290598288</v>
      </c>
      <c r="AU19" s="119">
        <f t="shared" si="36"/>
        <v>26.897773974358973</v>
      </c>
      <c r="AV19" s="119"/>
      <c r="AW19" s="115">
        <f t="shared" si="37"/>
        <v>12.641953767948717</v>
      </c>
      <c r="AX19" s="115">
        <f t="shared" si="38"/>
        <v>4.8415993153846149</v>
      </c>
      <c r="AY19" s="115">
        <f t="shared" si="39"/>
        <v>2.6897773974358974</v>
      </c>
      <c r="AZ19" s="116">
        <f t="shared" si="40"/>
        <v>6.7244434935897432</v>
      </c>
      <c r="BA19" s="119">
        <f t="shared" si="12"/>
        <v>4.4829623290598288</v>
      </c>
      <c r="BB19" s="115">
        <f t="shared" si="41"/>
        <v>2.1069922946581192</v>
      </c>
      <c r="BC19" s="115">
        <f t="shared" si="42"/>
        <v>0.80693321923076911</v>
      </c>
      <c r="BD19" s="115">
        <f t="shared" si="43"/>
        <v>0.44829623290598292</v>
      </c>
      <c r="BE19" s="115">
        <f t="shared" si="44"/>
        <v>1.1207405822649572</v>
      </c>
      <c r="BF19" s="119">
        <f t="shared" si="45"/>
        <v>8.9659246581196577</v>
      </c>
      <c r="BG19" s="115">
        <f t="shared" si="46"/>
        <v>4.2139845893162384</v>
      </c>
      <c r="BH19" s="115">
        <f t="shared" si="47"/>
        <v>1.6138664384615382</v>
      </c>
      <c r="BI19" s="115">
        <f t="shared" si="48"/>
        <v>0.89659246581196583</v>
      </c>
      <c r="BJ19" s="115">
        <f t="shared" si="49"/>
        <v>2.2414811645299144</v>
      </c>
      <c r="BK19" s="21"/>
    </row>
    <row r="20" spans="1:63" x14ac:dyDescent="0.25">
      <c r="A20" s="3" t="s">
        <v>3</v>
      </c>
      <c r="B20" s="161">
        <v>1.5</v>
      </c>
      <c r="C20" s="113">
        <f t="shared" si="13"/>
        <v>85529</v>
      </c>
      <c r="D20" s="113">
        <f>B20*C20</f>
        <v>128293.5</v>
      </c>
      <c r="E20" s="114">
        <f t="shared" si="14"/>
        <v>23.594180102241449</v>
      </c>
      <c r="F20" s="115">
        <v>30</v>
      </c>
      <c r="G20" s="117">
        <f t="shared" si="1"/>
        <v>23.076923076923077</v>
      </c>
      <c r="H20" s="115">
        <f t="shared" si="15"/>
        <v>30</v>
      </c>
      <c r="I20" s="116">
        <f t="shared" si="16"/>
        <v>17.751479289940828</v>
      </c>
      <c r="J20" s="114">
        <f t="shared" si="2"/>
        <v>15.729453401494295</v>
      </c>
      <c r="K20" s="115">
        <f t="shared" si="3"/>
        <v>20</v>
      </c>
      <c r="L20" s="115">
        <f t="shared" si="17"/>
        <v>15.384615384615383</v>
      </c>
      <c r="M20" s="115">
        <f t="shared" si="4"/>
        <v>20</v>
      </c>
      <c r="N20" s="118">
        <f t="shared" si="4"/>
        <v>11.834319526627219</v>
      </c>
      <c r="O20" s="114">
        <f t="shared" si="18"/>
        <v>940.81899999999996</v>
      </c>
      <c r="P20" s="115">
        <f t="shared" si="5"/>
        <v>1834.5970500000001</v>
      </c>
      <c r="Q20" s="115">
        <f t="shared" si="6"/>
        <v>855.29000000000008</v>
      </c>
      <c r="R20" s="115">
        <f t="shared" si="7"/>
        <v>1806.800125</v>
      </c>
      <c r="S20" s="116">
        <f t="shared" si="19"/>
        <v>5437.5061749999995</v>
      </c>
      <c r="T20" s="119">
        <f t="shared" si="8"/>
        <v>1411.2284999999999</v>
      </c>
      <c r="U20" s="119">
        <f t="shared" si="9"/>
        <v>2751.8955750000005</v>
      </c>
      <c r="V20" s="119">
        <f t="shared" si="10"/>
        <v>1282.9349999999999</v>
      </c>
      <c r="W20" s="119">
        <f t="shared" si="11"/>
        <v>2710.2001875000001</v>
      </c>
      <c r="X20" s="153">
        <f t="shared" si="20"/>
        <v>8156.2592625000016</v>
      </c>
      <c r="Y20" s="114">
        <f t="shared" si="21"/>
        <v>5437.5061749999995</v>
      </c>
      <c r="Z20" s="117"/>
      <c r="AA20" s="117"/>
      <c r="AB20" s="117">
        <f t="shared" si="22"/>
        <v>8156.2592625000016</v>
      </c>
      <c r="AC20" s="115">
        <f t="shared" si="23"/>
        <v>3625.0041166666665</v>
      </c>
      <c r="AD20" s="115">
        <f t="shared" si="24"/>
        <v>15.491470584045583</v>
      </c>
      <c r="AE20" s="118">
        <f t="shared" si="25"/>
        <v>23.237205876068373</v>
      </c>
      <c r="AF20" s="118">
        <f t="shared" si="26"/>
        <v>23.237205876068384</v>
      </c>
      <c r="AG20" s="115">
        <f t="shared" si="27"/>
        <v>3.8728676460113958</v>
      </c>
      <c r="AH20" s="115">
        <f t="shared" si="28"/>
        <v>7.7457352920227915</v>
      </c>
      <c r="AI20" s="111">
        <f t="shared" si="29"/>
        <v>23.237205876068373</v>
      </c>
      <c r="AJ20" s="119">
        <v>22</v>
      </c>
      <c r="AK20" s="115">
        <f t="shared" si="30"/>
        <v>33</v>
      </c>
      <c r="AL20" s="115">
        <v>20</v>
      </c>
      <c r="AM20" s="116">
        <v>25</v>
      </c>
      <c r="AN20" s="114">
        <f t="shared" si="31"/>
        <v>15.491470584045583</v>
      </c>
      <c r="AO20" s="119">
        <f t="shared" si="50"/>
        <v>23.237205876068373</v>
      </c>
      <c r="AP20" s="115">
        <f t="shared" si="32"/>
        <v>3.4081235284900284</v>
      </c>
      <c r="AQ20" s="115">
        <f t="shared" si="51"/>
        <v>5.1121852927350426</v>
      </c>
      <c r="AR20" s="115">
        <f t="shared" si="33"/>
        <v>5.1121852927350426</v>
      </c>
      <c r="AS20" s="115">
        <f t="shared" si="34"/>
        <v>3.0982941168091167</v>
      </c>
      <c r="AT20" s="116">
        <f t="shared" si="35"/>
        <v>3.8728676460113958</v>
      </c>
      <c r="AU20" s="119">
        <f t="shared" si="36"/>
        <v>23.237205876068373</v>
      </c>
      <c r="AV20" s="119"/>
      <c r="AW20" s="115">
        <f t="shared" si="37"/>
        <v>5.1121852927350417</v>
      </c>
      <c r="AX20" s="115">
        <f t="shared" si="38"/>
        <v>7.6682779391025635</v>
      </c>
      <c r="AY20" s="115">
        <f t="shared" si="39"/>
        <v>4.6474411752136744</v>
      </c>
      <c r="AZ20" s="116">
        <f t="shared" si="40"/>
        <v>5.8093014690170932</v>
      </c>
      <c r="BA20" s="119">
        <f t="shared" si="12"/>
        <v>3.8728676460113958</v>
      </c>
      <c r="BB20" s="115">
        <f t="shared" si="41"/>
        <v>0.8520308821225071</v>
      </c>
      <c r="BC20" s="115">
        <f t="shared" si="42"/>
        <v>1.2780463231837607</v>
      </c>
      <c r="BD20" s="115">
        <f t="shared" si="43"/>
        <v>0.77457352920227918</v>
      </c>
      <c r="BE20" s="115">
        <f t="shared" si="44"/>
        <v>0.96821691150284894</v>
      </c>
      <c r="BF20" s="119">
        <f t="shared" si="45"/>
        <v>7.7457352920227915</v>
      </c>
      <c r="BG20" s="115">
        <f t="shared" si="46"/>
        <v>1.7040617642450142</v>
      </c>
      <c r="BH20" s="115">
        <f t="shared" si="47"/>
        <v>2.5560926463675213</v>
      </c>
      <c r="BI20" s="115">
        <f t="shared" si="48"/>
        <v>1.5491470584045584</v>
      </c>
      <c r="BJ20" s="115">
        <f t="shared" si="49"/>
        <v>1.9364338230056979</v>
      </c>
      <c r="BK20" s="21"/>
    </row>
    <row r="21" spans="1:63" x14ac:dyDescent="0.25">
      <c r="A21" s="3" t="s">
        <v>4</v>
      </c>
      <c r="B21" s="161">
        <v>1.5</v>
      </c>
      <c r="C21" s="113">
        <f t="shared" si="13"/>
        <v>85529</v>
      </c>
      <c r="D21" s="113">
        <f t="shared" si="0"/>
        <v>128293.5</v>
      </c>
      <c r="E21" s="114">
        <f t="shared" si="14"/>
        <v>22.94455066921606</v>
      </c>
      <c r="F21" s="115">
        <v>30</v>
      </c>
      <c r="G21" s="117">
        <f t="shared" si="1"/>
        <v>23.076923076923077</v>
      </c>
      <c r="H21" s="115">
        <f t="shared" si="15"/>
        <v>30</v>
      </c>
      <c r="I21" s="116">
        <f t="shared" si="16"/>
        <v>17.751479289940828</v>
      </c>
      <c r="J21" s="114">
        <f t="shared" si="2"/>
        <v>15.296367112810705</v>
      </c>
      <c r="K21" s="115">
        <f t="shared" si="3"/>
        <v>20</v>
      </c>
      <c r="L21" s="115">
        <f t="shared" si="17"/>
        <v>15.384615384615383</v>
      </c>
      <c r="M21" s="115">
        <f t="shared" si="4"/>
        <v>20</v>
      </c>
      <c r="N21" s="118">
        <f t="shared" si="4"/>
        <v>11.834319526627219</v>
      </c>
      <c r="O21" s="114">
        <f t="shared" si="18"/>
        <v>1069.1125</v>
      </c>
      <c r="P21" s="115">
        <f t="shared" si="5"/>
        <v>2501.72325</v>
      </c>
      <c r="Q21" s="115">
        <f t="shared" si="6"/>
        <v>213.82250000000002</v>
      </c>
      <c r="R21" s="115">
        <f t="shared" si="7"/>
        <v>1806.800125</v>
      </c>
      <c r="S21" s="116">
        <f t="shared" si="19"/>
        <v>5591.4583750000002</v>
      </c>
      <c r="T21" s="119">
        <f t="shared" si="8"/>
        <v>1603.66875</v>
      </c>
      <c r="U21" s="119">
        <f t="shared" si="9"/>
        <v>3752.584875</v>
      </c>
      <c r="V21" s="119">
        <f t="shared" si="10"/>
        <v>320.73374999999999</v>
      </c>
      <c r="W21" s="119">
        <f t="shared" si="11"/>
        <v>2710.2001875000001</v>
      </c>
      <c r="X21" s="153">
        <f t="shared" si="20"/>
        <v>8387.1875625000011</v>
      </c>
      <c r="Y21" s="114">
        <f t="shared" si="21"/>
        <v>5591.4583750000002</v>
      </c>
      <c r="Z21" s="117"/>
      <c r="AA21" s="117"/>
      <c r="AB21" s="117">
        <f t="shared" si="22"/>
        <v>8387.1875625000011</v>
      </c>
      <c r="AC21" s="115">
        <f t="shared" si="23"/>
        <v>3727.6389166666668</v>
      </c>
      <c r="AD21" s="115">
        <f t="shared" si="24"/>
        <v>15.93008084045584</v>
      </c>
      <c r="AE21" s="118">
        <f t="shared" si="25"/>
        <v>23.895121260683759</v>
      </c>
      <c r="AF21" s="118">
        <f t="shared" si="26"/>
        <v>23.895121260683766</v>
      </c>
      <c r="AG21" s="115">
        <f t="shared" si="27"/>
        <v>3.9825202101139601</v>
      </c>
      <c r="AH21" s="115">
        <f t="shared" si="28"/>
        <v>7.9650404202279201</v>
      </c>
      <c r="AI21" s="111">
        <f t="shared" si="29"/>
        <v>23.895121260683759</v>
      </c>
      <c r="AJ21" s="119">
        <v>25</v>
      </c>
      <c r="AK21" s="115">
        <f t="shared" si="30"/>
        <v>45</v>
      </c>
      <c r="AL21" s="115">
        <v>5</v>
      </c>
      <c r="AM21" s="116">
        <v>25</v>
      </c>
      <c r="AN21" s="114">
        <f t="shared" si="31"/>
        <v>15.93008084045584</v>
      </c>
      <c r="AO21" s="119">
        <f t="shared" si="50"/>
        <v>23.895121260683759</v>
      </c>
      <c r="AP21" s="115">
        <f t="shared" si="32"/>
        <v>3.9825202101139601</v>
      </c>
      <c r="AQ21" s="115">
        <f t="shared" si="51"/>
        <v>5.9737803151709397</v>
      </c>
      <c r="AR21" s="115">
        <f t="shared" si="33"/>
        <v>7.1685363782051281</v>
      </c>
      <c r="AS21" s="115">
        <f t="shared" si="34"/>
        <v>0.79650404202279201</v>
      </c>
      <c r="AT21" s="116">
        <f t="shared" si="35"/>
        <v>3.9825202101139601</v>
      </c>
      <c r="AU21" s="119">
        <f t="shared" si="36"/>
        <v>23.895121260683759</v>
      </c>
      <c r="AV21" s="119"/>
      <c r="AW21" s="115">
        <f t="shared" si="37"/>
        <v>5.9737803151709397</v>
      </c>
      <c r="AX21" s="115">
        <f t="shared" si="38"/>
        <v>10.752804567307692</v>
      </c>
      <c r="AY21" s="115">
        <f t="shared" si="39"/>
        <v>1.194756063034188</v>
      </c>
      <c r="AZ21" s="116">
        <f t="shared" si="40"/>
        <v>5.9737803151709397</v>
      </c>
      <c r="BA21" s="119">
        <f t="shared" si="12"/>
        <v>3.9825202101139601</v>
      </c>
      <c r="BB21" s="115">
        <f t="shared" si="41"/>
        <v>0.99563005252849002</v>
      </c>
      <c r="BC21" s="115">
        <f t="shared" si="42"/>
        <v>1.792134094551282</v>
      </c>
      <c r="BD21" s="115">
        <f t="shared" si="43"/>
        <v>0.199126010505698</v>
      </c>
      <c r="BE21" s="115">
        <f t="shared" si="44"/>
        <v>0.99563005252849002</v>
      </c>
      <c r="BF21" s="119">
        <f t="shared" si="45"/>
        <v>7.9650404202279201</v>
      </c>
      <c r="BG21" s="115">
        <f t="shared" si="46"/>
        <v>1.99126010505698</v>
      </c>
      <c r="BH21" s="115">
        <f t="shared" si="47"/>
        <v>3.5842681891025641</v>
      </c>
      <c r="BI21" s="115">
        <f t="shared" si="48"/>
        <v>0.39825202101139601</v>
      </c>
      <c r="BJ21" s="115">
        <f t="shared" si="49"/>
        <v>1.99126010505698</v>
      </c>
      <c r="BK21" s="21"/>
    </row>
    <row r="22" spans="1:63" x14ac:dyDescent="0.25">
      <c r="A22" s="3" t="s">
        <v>5</v>
      </c>
      <c r="B22" s="161">
        <v>4.25</v>
      </c>
      <c r="C22" s="113">
        <f t="shared" si="13"/>
        <v>85529</v>
      </c>
      <c r="D22" s="113">
        <f t="shared" si="0"/>
        <v>363498.25</v>
      </c>
      <c r="E22" s="114">
        <f t="shared" si="14"/>
        <v>19.896538002387587</v>
      </c>
      <c r="F22" s="115">
        <v>25</v>
      </c>
      <c r="G22" s="117">
        <f t="shared" si="1"/>
        <v>19.23076923076923</v>
      </c>
      <c r="H22" s="115">
        <f t="shared" si="15"/>
        <v>25</v>
      </c>
      <c r="I22" s="116">
        <f t="shared" si="16"/>
        <v>14.792899408284022</v>
      </c>
      <c r="J22" s="114">
        <f t="shared" si="2"/>
        <v>13.26435866825839</v>
      </c>
      <c r="K22" s="115">
        <f t="shared" si="3"/>
        <v>16.666666666666668</v>
      </c>
      <c r="L22" s="115">
        <f t="shared" si="17"/>
        <v>12.820512820512821</v>
      </c>
      <c r="M22" s="115">
        <f t="shared" si="4"/>
        <v>16.666666666666668</v>
      </c>
      <c r="N22" s="118">
        <f t="shared" si="4"/>
        <v>9.8619329388560146</v>
      </c>
      <c r="O22" s="114">
        <f t="shared" si="18"/>
        <v>6106.7706000000007</v>
      </c>
      <c r="P22" s="115">
        <f t="shared" si="5"/>
        <v>5292.5345200000002</v>
      </c>
      <c r="Q22" s="115">
        <f t="shared" si="6"/>
        <v>726.99649999999997</v>
      </c>
      <c r="R22" s="115">
        <f t="shared" si="7"/>
        <v>6143.120425000001</v>
      </c>
      <c r="S22" s="116">
        <f t="shared" si="19"/>
        <v>18269.422044999999</v>
      </c>
      <c r="T22" s="119">
        <f t="shared" si="8"/>
        <v>9160.1558999999997</v>
      </c>
      <c r="U22" s="119">
        <f t="shared" si="9"/>
        <v>7938.8017799999989</v>
      </c>
      <c r="V22" s="119">
        <f t="shared" si="10"/>
        <v>1090.4947499999998</v>
      </c>
      <c r="W22" s="119">
        <f t="shared" si="11"/>
        <v>9214.6806375000015</v>
      </c>
      <c r="X22" s="153">
        <f t="shared" si="20"/>
        <v>27404.133067499999</v>
      </c>
      <c r="Y22" s="114">
        <f t="shared" si="21"/>
        <v>18269.422044999999</v>
      </c>
      <c r="Z22" s="117"/>
      <c r="AA22" s="117"/>
      <c r="AB22" s="117">
        <f t="shared" si="22"/>
        <v>27404.133067499999</v>
      </c>
      <c r="AC22" s="115">
        <f t="shared" si="23"/>
        <v>4298.6875399999999</v>
      </c>
      <c r="AD22" s="115">
        <f t="shared" si="24"/>
        <v>18.370459572649573</v>
      </c>
      <c r="AE22" s="118">
        <f t="shared" si="25"/>
        <v>27.555689358974359</v>
      </c>
      <c r="AF22" s="118">
        <f t="shared" si="26"/>
        <v>27.555689358974355</v>
      </c>
      <c r="AG22" s="115">
        <f t="shared" si="27"/>
        <v>4.5926148931623931</v>
      </c>
      <c r="AH22" s="115">
        <f t="shared" si="28"/>
        <v>9.1852297863247863</v>
      </c>
      <c r="AI22" s="111">
        <f t="shared" si="29"/>
        <v>78.074453183760681</v>
      </c>
      <c r="AJ22" s="119">
        <v>42</v>
      </c>
      <c r="AK22" s="115">
        <f t="shared" si="30"/>
        <v>28</v>
      </c>
      <c r="AL22" s="115">
        <v>5</v>
      </c>
      <c r="AM22" s="116">
        <v>25</v>
      </c>
      <c r="AN22" s="114">
        <f t="shared" si="31"/>
        <v>18.370459572649573</v>
      </c>
      <c r="AO22" s="119">
        <f t="shared" si="50"/>
        <v>78.074453183760681</v>
      </c>
      <c r="AP22" s="115">
        <f t="shared" si="32"/>
        <v>7.71559302051282</v>
      </c>
      <c r="AQ22" s="115">
        <f t="shared" si="51"/>
        <v>32.791270337179483</v>
      </c>
      <c r="AR22" s="115">
        <f t="shared" si="33"/>
        <v>5.1437286803418809</v>
      </c>
      <c r="AS22" s="115">
        <f t="shared" si="34"/>
        <v>0.91852297863247867</v>
      </c>
      <c r="AT22" s="116">
        <f t="shared" si="35"/>
        <v>4.5926148931623931</v>
      </c>
      <c r="AU22" s="119">
        <f t="shared" si="36"/>
        <v>27.555689358974359</v>
      </c>
      <c r="AV22" s="119"/>
      <c r="AW22" s="115">
        <f t="shared" si="37"/>
        <v>11.57338953076923</v>
      </c>
      <c r="AX22" s="115">
        <f t="shared" si="38"/>
        <v>7.7155930205128209</v>
      </c>
      <c r="AY22" s="115">
        <f t="shared" si="39"/>
        <v>1.3777844679487181</v>
      </c>
      <c r="AZ22" s="116">
        <f t="shared" si="40"/>
        <v>6.8889223397435897</v>
      </c>
      <c r="BA22" s="119">
        <f t="shared" si="12"/>
        <v>4.5926148931623931</v>
      </c>
      <c r="BB22" s="115">
        <f t="shared" si="41"/>
        <v>1.928898255128205</v>
      </c>
      <c r="BC22" s="115">
        <f t="shared" si="42"/>
        <v>1.2859321700854702</v>
      </c>
      <c r="BD22" s="115">
        <f t="shared" si="43"/>
        <v>0.22963074465811967</v>
      </c>
      <c r="BE22" s="115">
        <f t="shared" si="44"/>
        <v>1.1481537232905983</v>
      </c>
      <c r="BF22" s="119">
        <f t="shared" si="45"/>
        <v>9.1852297863247863</v>
      </c>
      <c r="BG22" s="115">
        <f t="shared" si="46"/>
        <v>3.85779651025641</v>
      </c>
      <c r="BH22" s="115">
        <f t="shared" si="47"/>
        <v>2.5718643401709405</v>
      </c>
      <c r="BI22" s="115">
        <f t="shared" si="48"/>
        <v>0.45926148931623934</v>
      </c>
      <c r="BJ22" s="115">
        <f t="shared" si="49"/>
        <v>2.2963074465811966</v>
      </c>
      <c r="BK22" s="21"/>
    </row>
    <row r="23" spans="1:63" x14ac:dyDescent="0.25">
      <c r="A23" s="3" t="s">
        <v>6</v>
      </c>
      <c r="B23" s="161">
        <v>1</v>
      </c>
      <c r="C23" s="113">
        <f t="shared" si="13"/>
        <v>85529</v>
      </c>
      <c r="D23" s="113">
        <f t="shared" si="0"/>
        <v>85529</v>
      </c>
      <c r="E23" s="114">
        <f t="shared" si="14"/>
        <v>20.987174504469493</v>
      </c>
      <c r="F23" s="115">
        <v>27</v>
      </c>
      <c r="G23" s="117">
        <f t="shared" si="1"/>
        <v>20.76923076923077</v>
      </c>
      <c r="H23" s="115">
        <f t="shared" si="15"/>
        <v>27</v>
      </c>
      <c r="I23" s="116">
        <f t="shared" si="16"/>
        <v>15.976331360946746</v>
      </c>
      <c r="J23" s="114">
        <f t="shared" si="2"/>
        <v>13.991449669646329</v>
      </c>
      <c r="K23" s="115">
        <f t="shared" si="3"/>
        <v>18</v>
      </c>
      <c r="L23" s="115">
        <f t="shared" si="17"/>
        <v>13.846153846153845</v>
      </c>
      <c r="M23" s="115">
        <f t="shared" si="4"/>
        <v>18</v>
      </c>
      <c r="N23" s="118">
        <f t="shared" si="4"/>
        <v>10.650887573964498</v>
      </c>
      <c r="O23" s="114">
        <f t="shared" si="18"/>
        <v>1013.6770370370369</v>
      </c>
      <c r="P23" s="115">
        <f t="shared" si="5"/>
        <v>1564.863925925926</v>
      </c>
      <c r="Q23" s="115">
        <f t="shared" si="6"/>
        <v>158.38703703703703</v>
      </c>
      <c r="R23" s="115">
        <f t="shared" si="7"/>
        <v>1338.3704629629628</v>
      </c>
      <c r="S23" s="116">
        <f t="shared" si="19"/>
        <v>4075.2984629629627</v>
      </c>
      <c r="T23" s="119">
        <f t="shared" si="8"/>
        <v>1520.5155555555555</v>
      </c>
      <c r="U23" s="119">
        <f t="shared" si="9"/>
        <v>2347.2958888888893</v>
      </c>
      <c r="V23" s="119">
        <f t="shared" si="10"/>
        <v>237.58055555555555</v>
      </c>
      <c r="W23" s="119">
        <f t="shared" si="11"/>
        <v>2007.5556944444443</v>
      </c>
      <c r="X23" s="153">
        <f t="shared" si="20"/>
        <v>6112.9476944444441</v>
      </c>
      <c r="Y23" s="114">
        <f t="shared" si="21"/>
        <v>4075.2984629629623</v>
      </c>
      <c r="Z23" s="117"/>
      <c r="AA23" s="117"/>
      <c r="AB23" s="117">
        <f t="shared" si="22"/>
        <v>6112.9476944444441</v>
      </c>
      <c r="AC23" s="115">
        <f t="shared" si="23"/>
        <v>4075.2984629629623</v>
      </c>
      <c r="AD23" s="115">
        <f t="shared" si="24"/>
        <v>17.415805397277616</v>
      </c>
      <c r="AE23" s="118">
        <f t="shared" si="25"/>
        <v>26.123708095916424</v>
      </c>
      <c r="AF23" s="118">
        <f t="shared" si="26"/>
        <v>26.123708095916427</v>
      </c>
      <c r="AG23" s="115">
        <f t="shared" si="27"/>
        <v>4.353951349319404</v>
      </c>
      <c r="AH23" s="115">
        <f t="shared" si="28"/>
        <v>8.7079026986388079</v>
      </c>
      <c r="AI23" s="111">
        <f t="shared" si="29"/>
        <v>17.415805397277616</v>
      </c>
      <c r="AJ23" s="119">
        <v>32</v>
      </c>
      <c r="AK23" s="115">
        <f t="shared" si="30"/>
        <v>38</v>
      </c>
      <c r="AL23" s="115">
        <v>5</v>
      </c>
      <c r="AM23" s="116">
        <v>25</v>
      </c>
      <c r="AN23" s="114">
        <f t="shared" si="31"/>
        <v>17.415805397277616</v>
      </c>
      <c r="AO23" s="119">
        <f t="shared" si="50"/>
        <v>17.415805397277616</v>
      </c>
      <c r="AP23" s="115">
        <f t="shared" si="32"/>
        <v>5.5730577271288375</v>
      </c>
      <c r="AQ23" s="115">
        <f t="shared" si="51"/>
        <v>5.5730577271288375</v>
      </c>
      <c r="AR23" s="115">
        <f t="shared" si="33"/>
        <v>6.6180060509654943</v>
      </c>
      <c r="AS23" s="115">
        <f t="shared" si="34"/>
        <v>0.87079026986388086</v>
      </c>
      <c r="AT23" s="116">
        <f t="shared" si="35"/>
        <v>4.353951349319404</v>
      </c>
      <c r="AU23" s="119">
        <f t="shared" si="36"/>
        <v>26.123708095916427</v>
      </c>
      <c r="AV23" s="119"/>
      <c r="AW23" s="115">
        <f t="shared" si="37"/>
        <v>8.3595865906932563</v>
      </c>
      <c r="AX23" s="115">
        <f t="shared" si="38"/>
        <v>9.9270090764482415</v>
      </c>
      <c r="AY23" s="115">
        <f t="shared" si="39"/>
        <v>1.3061854047958212</v>
      </c>
      <c r="AZ23" s="116">
        <f t="shared" si="40"/>
        <v>6.530927023979106</v>
      </c>
      <c r="BA23" s="119">
        <f t="shared" si="12"/>
        <v>4.353951349319404</v>
      </c>
      <c r="BB23" s="115">
        <f t="shared" si="41"/>
        <v>1.3932644317822094</v>
      </c>
      <c r="BC23" s="115">
        <f t="shared" si="42"/>
        <v>1.6545015127413736</v>
      </c>
      <c r="BD23" s="115">
        <f t="shared" si="43"/>
        <v>0.21769756746597022</v>
      </c>
      <c r="BE23" s="115">
        <f t="shared" si="44"/>
        <v>1.088487837329851</v>
      </c>
      <c r="BF23" s="119">
        <f t="shared" si="45"/>
        <v>8.7079026986388079</v>
      </c>
      <c r="BG23" s="115">
        <f t="shared" si="46"/>
        <v>2.7865288635644188</v>
      </c>
      <c r="BH23" s="115">
        <f t="shared" si="47"/>
        <v>3.3090030254827472</v>
      </c>
      <c r="BI23" s="115">
        <f t="shared" si="48"/>
        <v>0.43539513493194043</v>
      </c>
      <c r="BJ23" s="115">
        <f t="shared" si="49"/>
        <v>2.176975674659702</v>
      </c>
      <c r="BK23" s="21"/>
    </row>
    <row r="24" spans="1:63" x14ac:dyDescent="0.25">
      <c r="A24" s="3" t="s">
        <v>7</v>
      </c>
      <c r="B24" s="161">
        <v>1</v>
      </c>
      <c r="C24" s="113">
        <f t="shared" si="13"/>
        <v>85529</v>
      </c>
      <c r="D24" s="113">
        <f t="shared" si="0"/>
        <v>85529</v>
      </c>
      <c r="E24" s="114">
        <f t="shared" si="14"/>
        <v>15.615384615384615</v>
      </c>
      <c r="F24" s="115">
        <v>29</v>
      </c>
      <c r="G24" s="117">
        <v>14</v>
      </c>
      <c r="H24" s="115">
        <f t="shared" si="15"/>
        <v>29</v>
      </c>
      <c r="I24" s="116">
        <f t="shared" si="16"/>
        <v>10.769230769230768</v>
      </c>
      <c r="J24" s="114">
        <f t="shared" si="2"/>
        <v>11.111111111111111</v>
      </c>
      <c r="K24" s="115">
        <v>20</v>
      </c>
      <c r="L24" s="115">
        <v>10</v>
      </c>
      <c r="M24" s="115">
        <f t="shared" si="4"/>
        <v>19.333333333333332</v>
      </c>
      <c r="N24" s="118">
        <f t="shared" si="4"/>
        <v>7.1794871794871788</v>
      </c>
      <c r="O24" s="114">
        <f t="shared" si="18"/>
        <v>589.85517241379307</v>
      </c>
      <c r="P24" s="115">
        <f t="shared" si="5"/>
        <v>4887.3714285714286</v>
      </c>
      <c r="Q24" s="115">
        <f t="shared" si="6"/>
        <v>0</v>
      </c>
      <c r="R24" s="115">
        <f t="shared" si="7"/>
        <v>0</v>
      </c>
      <c r="S24" s="116">
        <f t="shared" si="19"/>
        <v>5477.2266009852219</v>
      </c>
      <c r="T24" s="119">
        <f t="shared" si="8"/>
        <v>855.29</v>
      </c>
      <c r="U24" s="119">
        <f t="shared" si="9"/>
        <v>6842.32</v>
      </c>
      <c r="V24" s="119">
        <v>0</v>
      </c>
      <c r="W24" s="119">
        <v>0</v>
      </c>
      <c r="X24" s="153">
        <f t="shared" si="20"/>
        <v>7697.61</v>
      </c>
      <c r="Y24" s="114">
        <f t="shared" si="21"/>
        <v>5477.2266009852219</v>
      </c>
      <c r="Z24" s="117"/>
      <c r="AA24" s="117"/>
      <c r="AB24" s="117">
        <f t="shared" si="22"/>
        <v>7697.6100000000006</v>
      </c>
      <c r="AC24" s="115">
        <f t="shared" si="23"/>
        <v>5477.2266009852219</v>
      </c>
      <c r="AD24" s="115">
        <f t="shared" si="24"/>
        <v>23.406951286261631</v>
      </c>
      <c r="AE24" s="118">
        <f t="shared" si="25"/>
        <v>35.110426929392446</v>
      </c>
      <c r="AF24" s="118">
        <f t="shared" si="26"/>
        <v>32.895769230769233</v>
      </c>
      <c r="AG24" s="115">
        <f t="shared" si="27"/>
        <v>5.8517378215654077</v>
      </c>
      <c r="AH24" s="115">
        <f t="shared" si="28"/>
        <v>11.703475643130815</v>
      </c>
      <c r="AI24" s="111">
        <f t="shared" si="29"/>
        <v>23.406951286261631</v>
      </c>
      <c r="AJ24" s="119">
        <v>20</v>
      </c>
      <c r="AK24" s="115">
        <f t="shared" si="30"/>
        <v>80</v>
      </c>
      <c r="AL24" s="115">
        <v>0</v>
      </c>
      <c r="AM24" s="116">
        <v>0</v>
      </c>
      <c r="AN24" s="114">
        <f t="shared" si="31"/>
        <v>23.406951286261631</v>
      </c>
      <c r="AO24" s="119">
        <f t="shared" si="50"/>
        <v>23.406951286261631</v>
      </c>
      <c r="AP24" s="115">
        <f t="shared" si="32"/>
        <v>4.6813902572523265</v>
      </c>
      <c r="AQ24" s="115">
        <f t="shared" si="51"/>
        <v>4.6813902572523265</v>
      </c>
      <c r="AR24" s="115">
        <f t="shared" si="33"/>
        <v>18.725561029009306</v>
      </c>
      <c r="AS24" s="115">
        <f t="shared" si="34"/>
        <v>0</v>
      </c>
      <c r="AT24" s="116">
        <f t="shared" si="35"/>
        <v>0</v>
      </c>
      <c r="AU24" s="119">
        <f t="shared" si="36"/>
        <v>35.110426929392446</v>
      </c>
      <c r="AV24" s="119"/>
      <c r="AW24" s="115">
        <f t="shared" si="37"/>
        <v>7.0220853858784897</v>
      </c>
      <c r="AX24" s="115">
        <f t="shared" si="38"/>
        <v>28.088341543513959</v>
      </c>
      <c r="AY24" s="115">
        <f t="shared" si="39"/>
        <v>0</v>
      </c>
      <c r="AZ24" s="116">
        <f t="shared" si="40"/>
        <v>0</v>
      </c>
      <c r="BA24" s="119">
        <f t="shared" si="12"/>
        <v>5.8517378215654077</v>
      </c>
      <c r="BB24" s="115">
        <f t="shared" si="41"/>
        <v>1.1703475643130816</v>
      </c>
      <c r="BC24" s="115">
        <f t="shared" si="42"/>
        <v>4.6813902572523265</v>
      </c>
      <c r="BD24" s="115">
        <f t="shared" si="43"/>
        <v>0</v>
      </c>
      <c r="BE24" s="115">
        <f t="shared" si="44"/>
        <v>0</v>
      </c>
      <c r="BF24" s="119">
        <f t="shared" si="45"/>
        <v>11.703475643130815</v>
      </c>
      <c r="BG24" s="115">
        <f t="shared" si="46"/>
        <v>2.3406951286261632</v>
      </c>
      <c r="BH24" s="115">
        <f t="shared" si="47"/>
        <v>9.362780514504653</v>
      </c>
      <c r="BI24" s="115">
        <f t="shared" si="48"/>
        <v>0</v>
      </c>
      <c r="BJ24" s="115">
        <f t="shared" si="49"/>
        <v>0</v>
      </c>
      <c r="BK24" s="21"/>
    </row>
    <row r="25" spans="1:63" s="146" customFormat="1" x14ac:dyDescent="0.25">
      <c r="A25" s="171" t="s">
        <v>11</v>
      </c>
      <c r="B25" s="172">
        <v>0.5</v>
      </c>
      <c r="C25" s="173">
        <f t="shared" si="13"/>
        <v>85529</v>
      </c>
      <c r="D25" s="173">
        <f t="shared" si="0"/>
        <v>42764.5</v>
      </c>
      <c r="E25" s="174">
        <f t="shared" si="14"/>
        <v>22.226277372262771</v>
      </c>
      <c r="F25" s="175">
        <v>29</v>
      </c>
      <c r="G25" s="176">
        <v>21</v>
      </c>
      <c r="H25" s="175">
        <f t="shared" si="15"/>
        <v>29</v>
      </c>
      <c r="I25" s="116">
        <f t="shared" si="16"/>
        <v>16.153846153846153</v>
      </c>
      <c r="J25" s="174">
        <f t="shared" si="2"/>
        <v>16.129032258064516</v>
      </c>
      <c r="K25" s="175">
        <v>20</v>
      </c>
      <c r="L25" s="175">
        <f t="shared" si="17"/>
        <v>15.384615384615383</v>
      </c>
      <c r="M25" s="175">
        <f t="shared" si="4"/>
        <v>19.333333333333332</v>
      </c>
      <c r="N25" s="178">
        <f t="shared" si="4"/>
        <v>10.769230769230768</v>
      </c>
      <c r="O25" s="174">
        <f t="shared" si="18"/>
        <v>294.92758620689654</v>
      </c>
      <c r="P25" s="175">
        <f t="shared" si="5"/>
        <v>1629.1238095238095</v>
      </c>
      <c r="Q25" s="175">
        <f t="shared" si="6"/>
        <v>0</v>
      </c>
      <c r="R25" s="175">
        <f t="shared" si="7"/>
        <v>0</v>
      </c>
      <c r="S25" s="177">
        <f t="shared" si="19"/>
        <v>1924.0513957307062</v>
      </c>
      <c r="T25" s="179">
        <f t="shared" si="8"/>
        <v>427.64499999999998</v>
      </c>
      <c r="U25" s="179">
        <f t="shared" si="9"/>
        <v>2223.7539999999999</v>
      </c>
      <c r="V25" s="179">
        <v>0</v>
      </c>
      <c r="W25" s="179">
        <v>0</v>
      </c>
      <c r="X25" s="180">
        <f t="shared" si="20"/>
        <v>2651.3989999999999</v>
      </c>
      <c r="Y25" s="174">
        <f t="shared" si="21"/>
        <v>1924.0513957307062</v>
      </c>
      <c r="Z25" s="176"/>
      <c r="AA25" s="176"/>
      <c r="AB25" s="176">
        <f t="shared" si="22"/>
        <v>2651.3989999999999</v>
      </c>
      <c r="AC25" s="175">
        <f t="shared" si="23"/>
        <v>3848.1027914614124</v>
      </c>
      <c r="AD25" s="175">
        <f t="shared" si="24"/>
        <v>16.444883724194071</v>
      </c>
      <c r="AE25" s="178">
        <f t="shared" si="25"/>
        <v>24.667325586291106</v>
      </c>
      <c r="AF25" s="178">
        <f t="shared" si="26"/>
        <v>22.661529914529915</v>
      </c>
      <c r="AG25" s="175">
        <f t="shared" si="27"/>
        <v>4.1112209310485177</v>
      </c>
      <c r="AH25" s="175">
        <f t="shared" si="28"/>
        <v>8.2224418620970354</v>
      </c>
      <c r="AI25" s="181">
        <f t="shared" si="29"/>
        <v>8.2224418620970354</v>
      </c>
      <c r="AJ25" s="179">
        <v>20</v>
      </c>
      <c r="AK25" s="175">
        <f t="shared" si="30"/>
        <v>80</v>
      </c>
      <c r="AL25" s="175">
        <v>0</v>
      </c>
      <c r="AM25" s="177">
        <v>0</v>
      </c>
      <c r="AN25" s="174">
        <f t="shared" si="31"/>
        <v>16.444883724194071</v>
      </c>
      <c r="AO25" s="119">
        <f t="shared" si="50"/>
        <v>8.2224418620970354</v>
      </c>
      <c r="AP25" s="175">
        <f t="shared" si="32"/>
        <v>3.2889767448388145</v>
      </c>
      <c r="AQ25" s="115">
        <f t="shared" si="51"/>
        <v>1.6444883724194073</v>
      </c>
      <c r="AR25" s="175">
        <f t="shared" si="33"/>
        <v>13.155906979355258</v>
      </c>
      <c r="AS25" s="175">
        <f t="shared" si="34"/>
        <v>0</v>
      </c>
      <c r="AT25" s="177">
        <f t="shared" si="35"/>
        <v>0</v>
      </c>
      <c r="AU25" s="179">
        <f t="shared" si="36"/>
        <v>24.66732558629111</v>
      </c>
      <c r="AV25" s="179"/>
      <c r="AW25" s="175">
        <f t="shared" si="37"/>
        <v>4.9334651172582218</v>
      </c>
      <c r="AX25" s="175">
        <f t="shared" si="38"/>
        <v>19.733860469032887</v>
      </c>
      <c r="AY25" s="175">
        <f t="shared" si="39"/>
        <v>0</v>
      </c>
      <c r="AZ25" s="177">
        <f t="shared" si="40"/>
        <v>0</v>
      </c>
      <c r="BA25" s="179">
        <f t="shared" si="12"/>
        <v>4.1112209310485177</v>
      </c>
      <c r="BB25" s="175">
        <f t="shared" si="41"/>
        <v>0.82224418620970363</v>
      </c>
      <c r="BC25" s="175">
        <f t="shared" si="42"/>
        <v>3.2889767448388145</v>
      </c>
      <c r="BD25" s="175">
        <f t="shared" si="43"/>
        <v>0</v>
      </c>
      <c r="BE25" s="175">
        <f t="shared" si="44"/>
        <v>0</v>
      </c>
      <c r="BF25" s="179">
        <f t="shared" si="45"/>
        <v>8.2224418620970354</v>
      </c>
      <c r="BG25" s="115">
        <f t="shared" si="46"/>
        <v>1.6444883724194073</v>
      </c>
      <c r="BH25" s="115">
        <f t="shared" si="47"/>
        <v>6.5779534896776291</v>
      </c>
      <c r="BI25" s="115">
        <f t="shared" si="48"/>
        <v>0</v>
      </c>
      <c r="BJ25" s="115">
        <f t="shared" si="49"/>
        <v>0</v>
      </c>
      <c r="BK25" s="145"/>
    </row>
    <row r="26" spans="1:63" x14ac:dyDescent="0.25">
      <c r="A26" s="4" t="s">
        <v>20</v>
      </c>
      <c r="B26" s="162">
        <v>1.5</v>
      </c>
      <c r="C26" s="113">
        <f t="shared" si="13"/>
        <v>85529</v>
      </c>
      <c r="D26" s="113">
        <f t="shared" si="0"/>
        <v>128293.5</v>
      </c>
      <c r="E26" s="114">
        <f t="shared" si="14"/>
        <v>24.048096192384765</v>
      </c>
      <c r="F26" s="115">
        <v>30</v>
      </c>
      <c r="G26" s="117">
        <f t="shared" si="1"/>
        <v>23.076923076923077</v>
      </c>
      <c r="H26" s="115">
        <f t="shared" si="15"/>
        <v>30</v>
      </c>
      <c r="I26" s="116">
        <f t="shared" si="16"/>
        <v>17.751479289940828</v>
      </c>
      <c r="J26" s="114">
        <f t="shared" si="2"/>
        <v>16.032064128256511</v>
      </c>
      <c r="K26" s="115">
        <f t="shared" si="3"/>
        <v>20</v>
      </c>
      <c r="L26" s="115">
        <f t="shared" si="17"/>
        <v>15.384615384615383</v>
      </c>
      <c r="M26" s="115">
        <f t="shared" si="4"/>
        <v>20</v>
      </c>
      <c r="N26" s="118">
        <f t="shared" si="4"/>
        <v>11.834319526627219</v>
      </c>
      <c r="O26" s="114">
        <f t="shared" si="18"/>
        <v>1710.5800000000002</v>
      </c>
      <c r="P26" s="115">
        <f t="shared" si="5"/>
        <v>1389.8462500000001</v>
      </c>
      <c r="Q26" s="115">
        <f t="shared" si="6"/>
        <v>427.64500000000004</v>
      </c>
      <c r="R26" s="115">
        <f t="shared" si="7"/>
        <v>1806.800125</v>
      </c>
      <c r="S26" s="116">
        <f t="shared" si="19"/>
        <v>5334.8713750000006</v>
      </c>
      <c r="T26" s="119">
        <f t="shared" si="8"/>
        <v>2565.87</v>
      </c>
      <c r="U26" s="119">
        <f t="shared" si="9"/>
        <v>2084.7693750000003</v>
      </c>
      <c r="V26" s="119">
        <f>(D26*AL26/100)/M26</f>
        <v>641.46749999999997</v>
      </c>
      <c r="W26" s="119">
        <f>(D26*AM26/100)/N26</f>
        <v>2710.2001875000001</v>
      </c>
      <c r="X26" s="153">
        <f t="shared" si="20"/>
        <v>8002.3070625</v>
      </c>
      <c r="Y26" s="114">
        <f t="shared" si="21"/>
        <v>5334.8713750000006</v>
      </c>
      <c r="Z26" s="115"/>
      <c r="AA26" s="115"/>
      <c r="AB26" s="117">
        <f t="shared" si="22"/>
        <v>8002.3070625000009</v>
      </c>
      <c r="AC26" s="115">
        <f t="shared" si="23"/>
        <v>3556.5809166666672</v>
      </c>
      <c r="AD26" s="115">
        <f t="shared" si="24"/>
        <v>15.19906374643875</v>
      </c>
      <c r="AE26" s="118">
        <f t="shared" si="25"/>
        <v>22.798595619658123</v>
      </c>
      <c r="AF26" s="118">
        <f t="shared" si="26"/>
        <v>22.798595619658123</v>
      </c>
      <c r="AG26" s="115">
        <f t="shared" si="27"/>
        <v>3.7997659366096874</v>
      </c>
      <c r="AH26" s="115">
        <f t="shared" si="28"/>
        <v>7.5995318732193748</v>
      </c>
      <c r="AI26" s="111">
        <f t="shared" si="29"/>
        <v>22.798595619658123</v>
      </c>
      <c r="AJ26" s="119">
        <v>40</v>
      </c>
      <c r="AK26" s="115">
        <f t="shared" si="30"/>
        <v>25</v>
      </c>
      <c r="AL26" s="115">
        <v>10</v>
      </c>
      <c r="AM26" s="116">
        <v>25</v>
      </c>
      <c r="AN26" s="114">
        <f t="shared" si="31"/>
        <v>15.19906374643875</v>
      </c>
      <c r="AO26" s="119">
        <f t="shared" si="50"/>
        <v>22.798595619658123</v>
      </c>
      <c r="AP26" s="115">
        <f t="shared" si="32"/>
        <v>6.0796254985755001</v>
      </c>
      <c r="AQ26" s="115">
        <f t="shared" si="51"/>
        <v>9.1194382478632505</v>
      </c>
      <c r="AR26" s="115">
        <f t="shared" si="33"/>
        <v>3.7997659366096874</v>
      </c>
      <c r="AS26" s="115">
        <f t="shared" si="34"/>
        <v>1.519906374643875</v>
      </c>
      <c r="AT26" s="116">
        <f t="shared" si="35"/>
        <v>3.7997659366096874</v>
      </c>
      <c r="AU26" s="119">
        <f t="shared" si="36"/>
        <v>22.798595619658123</v>
      </c>
      <c r="AV26" s="119"/>
      <c r="AW26" s="115">
        <f t="shared" si="37"/>
        <v>9.1194382478632487</v>
      </c>
      <c r="AX26" s="115">
        <f t="shared" si="38"/>
        <v>5.6996489049145307</v>
      </c>
      <c r="AY26" s="115">
        <f t="shared" si="39"/>
        <v>2.2798595619658122</v>
      </c>
      <c r="AZ26" s="116">
        <f t="shared" si="40"/>
        <v>5.6996489049145307</v>
      </c>
      <c r="BA26" s="119">
        <f t="shared" si="12"/>
        <v>3.7997659366096874</v>
      </c>
      <c r="BB26" s="115">
        <f t="shared" si="41"/>
        <v>1.519906374643875</v>
      </c>
      <c r="BC26" s="115">
        <f t="shared" si="42"/>
        <v>0.94994148415242186</v>
      </c>
      <c r="BD26" s="115">
        <f t="shared" si="43"/>
        <v>0.37997659366096875</v>
      </c>
      <c r="BE26" s="115">
        <f t="shared" si="44"/>
        <v>0.94994148415242186</v>
      </c>
      <c r="BF26" s="119">
        <f t="shared" si="45"/>
        <v>7.5995318732193748</v>
      </c>
      <c r="BG26" s="115">
        <f t="shared" si="46"/>
        <v>3.03981274928775</v>
      </c>
      <c r="BH26" s="115">
        <f t="shared" si="47"/>
        <v>1.8998829683048437</v>
      </c>
      <c r="BI26" s="115">
        <f t="shared" si="48"/>
        <v>0.75995318732193751</v>
      </c>
      <c r="BJ26" s="115">
        <f t="shared" si="49"/>
        <v>1.8998829683048437</v>
      </c>
      <c r="BK26" s="21"/>
    </row>
    <row r="27" spans="1:63" hidden="1" x14ac:dyDescent="0.25">
      <c r="A27" s="4" t="s">
        <v>12</v>
      </c>
      <c r="B27" s="162"/>
      <c r="C27" s="113">
        <f t="shared" si="13"/>
        <v>85529</v>
      </c>
      <c r="D27" s="113"/>
      <c r="E27" s="114"/>
      <c r="F27" s="115"/>
      <c r="G27" s="115"/>
      <c r="H27" s="115"/>
      <c r="I27" s="116"/>
      <c r="J27" s="114"/>
      <c r="K27" s="115">
        <v>20</v>
      </c>
      <c r="L27" s="115"/>
      <c r="M27" s="115"/>
      <c r="N27" s="118"/>
      <c r="O27" s="114"/>
      <c r="P27" s="115"/>
      <c r="Q27" s="115"/>
      <c r="R27" s="115"/>
      <c r="S27" s="116"/>
      <c r="T27" s="119"/>
      <c r="U27" s="119"/>
      <c r="V27" s="119"/>
      <c r="W27" s="119"/>
      <c r="X27" s="153"/>
      <c r="Y27" s="114"/>
      <c r="Z27" s="115"/>
      <c r="AA27" s="115"/>
      <c r="AB27" s="115"/>
      <c r="AC27" s="115"/>
      <c r="AD27" s="115"/>
      <c r="AE27" s="118"/>
      <c r="AF27" s="118"/>
      <c r="AG27" s="115"/>
      <c r="AH27" s="115"/>
      <c r="AI27" s="111"/>
      <c r="AJ27" s="119">
        <v>25</v>
      </c>
      <c r="AK27" s="115">
        <f t="shared" si="30"/>
        <v>25</v>
      </c>
      <c r="AL27" s="115">
        <v>25</v>
      </c>
      <c r="AM27" s="116">
        <v>25</v>
      </c>
      <c r="AN27" s="114">
        <f t="shared" si="31"/>
        <v>0</v>
      </c>
      <c r="AO27" s="119">
        <f t="shared" si="50"/>
        <v>0</v>
      </c>
      <c r="AP27" s="115">
        <f t="shared" si="32"/>
        <v>0</v>
      </c>
      <c r="AQ27" s="115"/>
      <c r="AR27" s="115">
        <f t="shared" si="33"/>
        <v>0</v>
      </c>
      <c r="AS27" s="115">
        <f t="shared" si="34"/>
        <v>0</v>
      </c>
      <c r="AT27" s="116">
        <f t="shared" si="35"/>
        <v>0</v>
      </c>
      <c r="AU27" s="119"/>
      <c r="AV27" s="119"/>
      <c r="AW27" s="115">
        <f t="shared" si="37"/>
        <v>0</v>
      </c>
      <c r="AX27" s="115">
        <f t="shared" si="38"/>
        <v>0</v>
      </c>
      <c r="AY27" s="115">
        <f t="shared" si="39"/>
        <v>0</v>
      </c>
      <c r="AZ27" s="116">
        <f t="shared" si="40"/>
        <v>0</v>
      </c>
      <c r="BA27" s="119"/>
      <c r="BB27" s="115">
        <f t="shared" si="41"/>
        <v>0</v>
      </c>
      <c r="BC27" s="115">
        <f t="shared" si="42"/>
        <v>0</v>
      </c>
      <c r="BD27" s="115">
        <f t="shared" si="43"/>
        <v>0</v>
      </c>
      <c r="BE27" s="115">
        <f t="shared" si="44"/>
        <v>0</v>
      </c>
      <c r="BF27" s="119"/>
      <c r="BG27" s="115"/>
      <c r="BH27" s="115"/>
      <c r="BI27" s="115"/>
      <c r="BJ27" s="116"/>
      <c r="BK27" s="21"/>
    </row>
    <row r="28" spans="1:63" hidden="1" x14ac:dyDescent="0.25">
      <c r="A28" s="4" t="s">
        <v>13</v>
      </c>
      <c r="B28" s="113"/>
      <c r="C28" s="113">
        <f t="shared" si="13"/>
        <v>85529</v>
      </c>
      <c r="D28" s="113"/>
      <c r="E28" s="114"/>
      <c r="F28" s="115"/>
      <c r="G28" s="115"/>
      <c r="H28" s="115"/>
      <c r="I28" s="116"/>
      <c r="J28" s="114"/>
      <c r="K28" s="115">
        <v>20</v>
      </c>
      <c r="L28" s="115"/>
      <c r="M28" s="115"/>
      <c r="N28" s="118"/>
      <c r="O28" s="114"/>
      <c r="P28" s="115"/>
      <c r="Q28" s="115"/>
      <c r="R28" s="115"/>
      <c r="S28" s="116"/>
      <c r="T28" s="119"/>
      <c r="U28" s="119"/>
      <c r="V28" s="119"/>
      <c r="W28" s="119"/>
      <c r="X28" s="153"/>
      <c r="Y28" s="114"/>
      <c r="Z28" s="115"/>
      <c r="AA28" s="115"/>
      <c r="AB28" s="115"/>
      <c r="AC28" s="115"/>
      <c r="AD28" s="115"/>
      <c r="AE28" s="118"/>
      <c r="AF28" s="118"/>
      <c r="AG28" s="115"/>
      <c r="AH28" s="115"/>
      <c r="AI28" s="111"/>
      <c r="AJ28" s="119">
        <v>100</v>
      </c>
      <c r="AK28" s="115"/>
      <c r="AL28" s="115"/>
      <c r="AM28" s="116"/>
      <c r="AN28" s="114"/>
      <c r="AO28" s="119">
        <f t="shared" si="50"/>
        <v>0</v>
      </c>
      <c r="AP28" s="115">
        <f>$AD$16*AJ28%</f>
        <v>0</v>
      </c>
      <c r="AQ28" s="115"/>
      <c r="AR28" s="115"/>
      <c r="AS28" s="115"/>
      <c r="AT28" s="116"/>
      <c r="AU28" s="119"/>
      <c r="AV28" s="119"/>
      <c r="AW28" s="115">
        <f t="shared" si="37"/>
        <v>0</v>
      </c>
      <c r="AX28" s="115"/>
      <c r="AY28" s="115"/>
      <c r="AZ28" s="116"/>
      <c r="BA28" s="119"/>
      <c r="BB28" s="115"/>
      <c r="BC28" s="115"/>
      <c r="BD28" s="115"/>
      <c r="BE28" s="116"/>
      <c r="BF28" s="119"/>
      <c r="BG28" s="115"/>
      <c r="BH28" s="115"/>
      <c r="BI28" s="115"/>
      <c r="BJ28" s="116"/>
      <c r="BK28" s="21"/>
    </row>
    <row r="29" spans="1:63" hidden="1" x14ac:dyDescent="0.25">
      <c r="A29" s="4" t="s">
        <v>24</v>
      </c>
      <c r="B29" s="113"/>
      <c r="C29" s="113">
        <f t="shared" si="13"/>
        <v>85529</v>
      </c>
      <c r="D29" s="113"/>
      <c r="E29" s="114"/>
      <c r="F29" s="115"/>
      <c r="G29" s="115"/>
      <c r="H29" s="115"/>
      <c r="I29" s="116"/>
      <c r="J29" s="114"/>
      <c r="K29" s="115">
        <v>20</v>
      </c>
      <c r="L29" s="115"/>
      <c r="M29" s="115"/>
      <c r="N29" s="118"/>
      <c r="O29" s="114"/>
      <c r="P29" s="115"/>
      <c r="Q29" s="115"/>
      <c r="R29" s="115"/>
      <c r="S29" s="116"/>
      <c r="T29" s="119"/>
      <c r="U29" s="119"/>
      <c r="V29" s="119"/>
      <c r="W29" s="119"/>
      <c r="X29" s="153"/>
      <c r="Y29" s="114"/>
      <c r="Z29" s="115"/>
      <c r="AA29" s="115"/>
      <c r="AB29" s="115"/>
      <c r="AC29" s="115"/>
      <c r="AD29" s="115"/>
      <c r="AE29" s="118"/>
      <c r="AF29" s="118"/>
      <c r="AG29" s="115"/>
      <c r="AH29" s="115"/>
      <c r="AI29" s="111"/>
      <c r="AJ29" s="119">
        <v>100</v>
      </c>
      <c r="AK29" s="115"/>
      <c r="AL29" s="115"/>
      <c r="AM29" s="116"/>
      <c r="AN29" s="114"/>
      <c r="AO29" s="119">
        <f t="shared" si="50"/>
        <v>0</v>
      </c>
      <c r="AP29" s="115">
        <f>$AD$16*AJ29%</f>
        <v>0</v>
      </c>
      <c r="AQ29" s="115"/>
      <c r="AR29" s="115"/>
      <c r="AS29" s="115"/>
      <c r="AT29" s="116"/>
      <c r="AU29" s="119"/>
      <c r="AV29" s="119"/>
      <c r="AW29" s="115">
        <f>$AE$16*AJ29%</f>
        <v>0</v>
      </c>
      <c r="AX29" s="115"/>
      <c r="AY29" s="115"/>
      <c r="AZ29" s="116"/>
      <c r="BA29" s="119"/>
      <c r="BB29" s="115"/>
      <c r="BC29" s="115"/>
      <c r="BD29" s="115"/>
      <c r="BE29" s="116"/>
      <c r="BF29" s="119"/>
      <c r="BG29" s="115"/>
      <c r="BH29" s="115"/>
      <c r="BI29" s="115"/>
      <c r="BJ29" s="116"/>
      <c r="BK29" s="21"/>
    </row>
    <row r="30" spans="1:63" hidden="1" x14ac:dyDescent="0.25">
      <c r="A30" s="4" t="s">
        <v>28</v>
      </c>
      <c r="B30" s="113"/>
      <c r="C30" s="113">
        <f t="shared" si="13"/>
        <v>85529</v>
      </c>
      <c r="D30" s="113"/>
      <c r="E30" s="114"/>
      <c r="F30" s="115"/>
      <c r="G30" s="115"/>
      <c r="H30" s="115"/>
      <c r="I30" s="116"/>
      <c r="J30" s="114"/>
      <c r="K30" s="115"/>
      <c r="L30" s="115"/>
      <c r="M30" s="115"/>
      <c r="N30" s="118"/>
      <c r="O30" s="114"/>
      <c r="P30" s="115"/>
      <c r="Q30" s="115"/>
      <c r="R30" s="115"/>
      <c r="S30" s="116"/>
      <c r="T30" s="119"/>
      <c r="U30" s="119"/>
      <c r="V30" s="119"/>
      <c r="W30" s="119"/>
      <c r="X30" s="153"/>
      <c r="Y30" s="114"/>
      <c r="Z30" s="115"/>
      <c r="AA30" s="115"/>
      <c r="AB30" s="115"/>
      <c r="AC30" s="115"/>
      <c r="AD30" s="115"/>
      <c r="AE30" s="118"/>
      <c r="AF30" s="118"/>
      <c r="AG30" s="115"/>
      <c r="AH30" s="115"/>
      <c r="AI30" s="111"/>
      <c r="AJ30" s="119"/>
      <c r="AK30" s="115"/>
      <c r="AL30" s="115"/>
      <c r="AM30" s="116"/>
      <c r="AN30" s="114"/>
      <c r="AO30" s="119">
        <f t="shared" si="50"/>
        <v>0</v>
      </c>
      <c r="AP30" s="115">
        <f>$AD$16*AJ30%</f>
        <v>0</v>
      </c>
      <c r="AQ30" s="115"/>
      <c r="AR30" s="115"/>
      <c r="AS30" s="115"/>
      <c r="AT30" s="116"/>
      <c r="AU30" s="119"/>
      <c r="AV30" s="119"/>
      <c r="AW30" s="115">
        <f>$AE$16*AJ30%</f>
        <v>0</v>
      </c>
      <c r="AX30" s="115"/>
      <c r="AY30" s="115"/>
      <c r="AZ30" s="116"/>
      <c r="BA30" s="119"/>
      <c r="BB30" s="115"/>
      <c r="BC30" s="115"/>
      <c r="BD30" s="115"/>
      <c r="BE30" s="116"/>
      <c r="BF30" s="119"/>
      <c r="BG30" s="115"/>
      <c r="BH30" s="115"/>
      <c r="BI30" s="115"/>
      <c r="BJ30" s="116"/>
      <c r="BK30" s="21"/>
    </row>
    <row r="31" spans="1:63" hidden="1" x14ac:dyDescent="0.25">
      <c r="A31" s="8" t="s">
        <v>21</v>
      </c>
      <c r="B31" s="113"/>
      <c r="C31" s="113">
        <f t="shared" si="13"/>
        <v>85529</v>
      </c>
      <c r="D31" s="113"/>
      <c r="E31" s="114"/>
      <c r="F31" s="115"/>
      <c r="G31" s="115"/>
      <c r="H31" s="115"/>
      <c r="I31" s="116"/>
      <c r="J31" s="114"/>
      <c r="K31" s="115">
        <v>20</v>
      </c>
      <c r="L31" s="115"/>
      <c r="M31" s="115"/>
      <c r="N31" s="118"/>
      <c r="O31" s="114"/>
      <c r="P31" s="115"/>
      <c r="Q31" s="115"/>
      <c r="R31" s="115"/>
      <c r="S31" s="116"/>
      <c r="T31" s="119"/>
      <c r="U31" s="119"/>
      <c r="V31" s="119"/>
      <c r="W31" s="119"/>
      <c r="X31" s="153"/>
      <c r="Y31" s="114"/>
      <c r="Z31" s="115"/>
      <c r="AA31" s="115"/>
      <c r="AB31" s="115"/>
      <c r="AC31" s="115"/>
      <c r="AD31" s="115"/>
      <c r="AE31" s="118"/>
      <c r="AF31" s="118"/>
      <c r="AG31" s="115"/>
      <c r="AH31" s="115"/>
      <c r="AI31" s="111"/>
      <c r="AJ31" s="119">
        <v>100</v>
      </c>
      <c r="AK31" s="115"/>
      <c r="AL31" s="115"/>
      <c r="AM31" s="116"/>
      <c r="AN31" s="114"/>
      <c r="AO31" s="119">
        <f t="shared" si="50"/>
        <v>0</v>
      </c>
      <c r="AP31" s="115"/>
      <c r="AQ31" s="115"/>
      <c r="AR31" s="115"/>
      <c r="AS31" s="115"/>
      <c r="AT31" s="116"/>
      <c r="AU31" s="119"/>
      <c r="AV31" s="119"/>
      <c r="AW31" s="115"/>
      <c r="AX31" s="115"/>
      <c r="AY31" s="115"/>
      <c r="AZ31" s="116"/>
      <c r="BA31" s="119"/>
      <c r="BB31" s="115"/>
      <c r="BC31" s="115"/>
      <c r="BD31" s="115"/>
      <c r="BE31" s="116"/>
      <c r="BF31" s="119"/>
      <c r="BG31" s="115"/>
      <c r="BH31" s="115"/>
      <c r="BI31" s="115"/>
      <c r="BJ31" s="116"/>
      <c r="BK31" s="21"/>
    </row>
    <row r="32" spans="1:63" hidden="1" x14ac:dyDescent="0.25">
      <c r="A32" s="8" t="s">
        <v>26</v>
      </c>
      <c r="B32" s="113"/>
      <c r="C32" s="113">
        <f t="shared" si="13"/>
        <v>85529</v>
      </c>
      <c r="D32" s="113"/>
      <c r="E32" s="114"/>
      <c r="F32" s="115"/>
      <c r="G32" s="115"/>
      <c r="H32" s="115"/>
      <c r="I32" s="116"/>
      <c r="J32" s="114"/>
      <c r="K32" s="115">
        <v>20</v>
      </c>
      <c r="L32" s="115"/>
      <c r="M32" s="115"/>
      <c r="N32" s="118"/>
      <c r="O32" s="114"/>
      <c r="P32" s="115"/>
      <c r="Q32" s="115"/>
      <c r="R32" s="115"/>
      <c r="S32" s="116"/>
      <c r="T32" s="119"/>
      <c r="U32" s="119"/>
      <c r="V32" s="119"/>
      <c r="W32" s="119"/>
      <c r="X32" s="153"/>
      <c r="Y32" s="114"/>
      <c r="Z32" s="115"/>
      <c r="AA32" s="115"/>
      <c r="AB32" s="115"/>
      <c r="AC32" s="115"/>
      <c r="AD32" s="115"/>
      <c r="AE32" s="118"/>
      <c r="AF32" s="118"/>
      <c r="AG32" s="115"/>
      <c r="AH32" s="115"/>
      <c r="AI32" s="111"/>
      <c r="AJ32" s="119">
        <v>100</v>
      </c>
      <c r="AK32" s="115"/>
      <c r="AL32" s="115"/>
      <c r="AM32" s="116"/>
      <c r="AN32" s="114"/>
      <c r="AO32" s="119">
        <f t="shared" si="50"/>
        <v>0</v>
      </c>
      <c r="AP32" s="115"/>
      <c r="AQ32" s="115"/>
      <c r="AR32" s="115"/>
      <c r="AS32" s="115"/>
      <c r="AT32" s="116"/>
      <c r="AU32" s="119"/>
      <c r="AV32" s="119"/>
      <c r="AW32" s="115"/>
      <c r="AX32" s="115"/>
      <c r="AY32" s="115"/>
      <c r="AZ32" s="116"/>
      <c r="BA32" s="119"/>
      <c r="BB32" s="115"/>
      <c r="BC32" s="115"/>
      <c r="BD32" s="115"/>
      <c r="BE32" s="116"/>
      <c r="BF32" s="119"/>
      <c r="BG32" s="115"/>
      <c r="BH32" s="115"/>
      <c r="BI32" s="115"/>
      <c r="BJ32" s="116"/>
      <c r="BK32" s="21"/>
    </row>
    <row r="33" spans="1:63" hidden="1" x14ac:dyDescent="0.25">
      <c r="A33" s="4" t="s">
        <v>8</v>
      </c>
      <c r="B33" s="113"/>
      <c r="C33" s="113">
        <f t="shared" si="13"/>
        <v>85529</v>
      </c>
      <c r="D33" s="113"/>
      <c r="E33" s="114"/>
      <c r="F33" s="115"/>
      <c r="G33" s="115"/>
      <c r="H33" s="115"/>
      <c r="I33" s="116"/>
      <c r="J33" s="114"/>
      <c r="K33" s="115">
        <v>20</v>
      </c>
      <c r="L33" s="115"/>
      <c r="M33" s="115"/>
      <c r="N33" s="118"/>
      <c r="O33" s="114"/>
      <c r="P33" s="115"/>
      <c r="Q33" s="115"/>
      <c r="R33" s="115"/>
      <c r="S33" s="116"/>
      <c r="T33" s="119"/>
      <c r="U33" s="119"/>
      <c r="V33" s="119"/>
      <c r="W33" s="119"/>
      <c r="X33" s="153"/>
      <c r="Y33" s="114"/>
      <c r="Z33" s="115"/>
      <c r="AA33" s="115"/>
      <c r="AB33" s="115"/>
      <c r="AC33" s="115"/>
      <c r="AD33" s="115"/>
      <c r="AE33" s="118"/>
      <c r="AF33" s="118"/>
      <c r="AG33" s="115"/>
      <c r="AH33" s="115"/>
      <c r="AI33" s="111"/>
      <c r="AJ33" s="119">
        <v>100</v>
      </c>
      <c r="AK33" s="115"/>
      <c r="AL33" s="115"/>
      <c r="AM33" s="116"/>
      <c r="AN33" s="114"/>
      <c r="AO33" s="119">
        <f t="shared" si="50"/>
        <v>0</v>
      </c>
      <c r="AP33" s="115"/>
      <c r="AQ33" s="115"/>
      <c r="AR33" s="115"/>
      <c r="AS33" s="115"/>
      <c r="AT33" s="116"/>
      <c r="AU33" s="119"/>
      <c r="AV33" s="119"/>
      <c r="AW33" s="115"/>
      <c r="AX33" s="115"/>
      <c r="AY33" s="115"/>
      <c r="AZ33" s="116"/>
      <c r="BA33" s="119"/>
      <c r="BB33" s="115"/>
      <c r="BC33" s="115"/>
      <c r="BD33" s="115"/>
      <c r="BE33" s="116"/>
      <c r="BF33" s="119"/>
      <c r="BG33" s="115"/>
      <c r="BH33" s="115"/>
      <c r="BI33" s="115"/>
      <c r="BJ33" s="116"/>
      <c r="BK33" s="21"/>
    </row>
    <row r="34" spans="1:63" ht="0.75" customHeight="1" thickBot="1" x14ac:dyDescent="0.3">
      <c r="A34" s="12" t="s">
        <v>9</v>
      </c>
      <c r="B34" s="120"/>
      <c r="C34" s="120">
        <f t="shared" si="13"/>
        <v>85529</v>
      </c>
      <c r="D34" s="120"/>
      <c r="E34" s="121"/>
      <c r="F34" s="122"/>
      <c r="G34" s="122"/>
      <c r="H34" s="122"/>
      <c r="I34" s="123"/>
      <c r="J34" s="114"/>
      <c r="K34" s="122">
        <v>20</v>
      </c>
      <c r="L34" s="122"/>
      <c r="M34" s="122"/>
      <c r="N34" s="124"/>
      <c r="O34" s="121"/>
      <c r="P34" s="122"/>
      <c r="Q34" s="122"/>
      <c r="R34" s="122"/>
      <c r="S34" s="123"/>
      <c r="T34" s="126"/>
      <c r="U34" s="126"/>
      <c r="V34" s="126"/>
      <c r="W34" s="126"/>
      <c r="X34" s="192"/>
      <c r="Y34" s="121"/>
      <c r="Z34" s="122"/>
      <c r="AA34" s="122"/>
      <c r="AB34" s="122"/>
      <c r="AC34" s="122"/>
      <c r="AD34" s="122"/>
      <c r="AE34" s="124"/>
      <c r="AF34" s="124"/>
      <c r="AG34" s="122"/>
      <c r="AH34" s="122"/>
      <c r="AI34" s="125"/>
      <c r="AJ34" s="126">
        <v>100</v>
      </c>
      <c r="AK34" s="122"/>
      <c r="AL34" s="122"/>
      <c r="AM34" s="123"/>
      <c r="AN34" s="121"/>
      <c r="AO34" s="119">
        <f t="shared" si="50"/>
        <v>0</v>
      </c>
      <c r="AP34" s="122"/>
      <c r="AQ34" s="122"/>
      <c r="AR34" s="122"/>
      <c r="AS34" s="122"/>
      <c r="AT34" s="123"/>
      <c r="AU34" s="126"/>
      <c r="AV34" s="126"/>
      <c r="AW34" s="122"/>
      <c r="AX34" s="122"/>
      <c r="AY34" s="122"/>
      <c r="AZ34" s="123"/>
      <c r="BA34" s="126"/>
      <c r="BB34" s="122"/>
      <c r="BC34" s="122"/>
      <c r="BD34" s="122"/>
      <c r="BE34" s="123"/>
      <c r="BF34" s="126"/>
      <c r="BG34" s="122"/>
      <c r="BH34" s="122"/>
      <c r="BI34" s="122"/>
      <c r="BJ34" s="123"/>
      <c r="BK34" s="21"/>
    </row>
    <row r="35" spans="1:63" ht="15.75" thickBot="1" x14ac:dyDescent="0.3">
      <c r="A35" s="66" t="s">
        <v>22</v>
      </c>
      <c r="B35" s="184">
        <f>B16+B26</f>
        <v>15.75</v>
      </c>
      <c r="C35" s="127">
        <f t="shared" si="13"/>
        <v>85529</v>
      </c>
      <c r="D35" s="127">
        <f>D16+D26</f>
        <v>1347081.75</v>
      </c>
      <c r="E35" s="128"/>
      <c r="F35" s="129"/>
      <c r="G35" s="129"/>
      <c r="H35" s="129"/>
      <c r="I35" s="130"/>
      <c r="J35" s="128"/>
      <c r="K35" s="129"/>
      <c r="L35" s="129"/>
      <c r="M35" s="129"/>
      <c r="N35" s="131"/>
      <c r="O35" s="128"/>
      <c r="P35" s="129"/>
      <c r="Q35" s="129"/>
      <c r="R35" s="129"/>
      <c r="S35" s="130"/>
      <c r="T35" s="132"/>
      <c r="U35" s="129"/>
      <c r="V35" s="129"/>
      <c r="W35" s="130"/>
      <c r="X35" s="154"/>
      <c r="Y35" s="128">
        <f>Y16+Y26</f>
        <v>64430.573874678892</v>
      </c>
      <c r="Z35" s="129"/>
      <c r="AA35" s="129"/>
      <c r="AB35" s="129"/>
      <c r="AC35" s="129"/>
      <c r="AD35" s="129"/>
      <c r="AE35" s="131"/>
      <c r="AF35" s="154"/>
      <c r="AG35" s="127"/>
      <c r="AH35" s="127"/>
      <c r="AI35" s="127">
        <f>AI16+AI26</f>
        <v>275.34433279777301</v>
      </c>
      <c r="AJ35" s="132"/>
      <c r="AK35" s="129"/>
      <c r="AL35" s="129"/>
      <c r="AM35" s="130"/>
      <c r="AN35" s="128"/>
      <c r="AO35" s="132"/>
      <c r="AP35" s="129"/>
      <c r="AQ35" s="129"/>
      <c r="AR35" s="129"/>
      <c r="AS35" s="129"/>
      <c r="AT35" s="130"/>
      <c r="AU35" s="132"/>
      <c r="AV35" s="132"/>
      <c r="AW35" s="129"/>
      <c r="AX35" s="129"/>
      <c r="AY35" s="129"/>
      <c r="AZ35" s="130"/>
      <c r="BA35" s="132"/>
      <c r="BB35" s="129"/>
      <c r="BC35" s="129"/>
      <c r="BD35" s="129"/>
      <c r="BE35" s="130"/>
      <c r="BF35" s="132"/>
      <c r="BG35" s="129"/>
      <c r="BH35" s="129"/>
      <c r="BI35" s="129"/>
      <c r="BJ35" s="130"/>
      <c r="BK35" s="21"/>
    </row>
    <row r="36" spans="1:63" x14ac:dyDescent="0.25">
      <c r="A36" s="185"/>
      <c r="B36" s="186"/>
      <c r="C36" s="187"/>
      <c r="D36" s="187"/>
      <c r="E36" s="187"/>
      <c r="F36" s="187"/>
      <c r="G36" s="187"/>
      <c r="H36" s="187"/>
      <c r="I36" s="187"/>
      <c r="J36" s="187"/>
      <c r="K36" s="187"/>
      <c r="L36" s="187"/>
      <c r="M36" s="187"/>
      <c r="N36" s="187"/>
      <c r="O36" s="187"/>
      <c r="P36" s="187"/>
      <c r="Q36" s="187"/>
      <c r="R36" s="187"/>
      <c r="S36" s="187"/>
      <c r="T36" s="187"/>
      <c r="U36" s="187"/>
      <c r="V36" s="187"/>
      <c r="W36" s="187"/>
      <c r="X36" s="187"/>
      <c r="Y36" s="187"/>
      <c r="Z36" s="187"/>
      <c r="AA36" s="187"/>
      <c r="AB36" s="187"/>
      <c r="AC36" s="187"/>
      <c r="AD36" s="187"/>
      <c r="AE36" s="187"/>
      <c r="AF36" s="187"/>
      <c r="AG36" s="187"/>
      <c r="AH36" s="187"/>
      <c r="AI36" s="187"/>
      <c r="AJ36" s="187"/>
      <c r="AK36" s="187"/>
      <c r="AL36" s="187"/>
      <c r="AM36" s="187"/>
      <c r="AN36" s="187"/>
      <c r="AO36" s="187"/>
      <c r="AP36" s="187"/>
      <c r="AQ36" s="187"/>
      <c r="AR36" s="187"/>
      <c r="AS36" s="187"/>
      <c r="AT36" s="187"/>
      <c r="AU36" s="187"/>
      <c r="AV36" s="187"/>
      <c r="AW36" s="187"/>
      <c r="AX36" s="187"/>
      <c r="AY36" s="187"/>
      <c r="AZ36" s="187"/>
      <c r="BA36" s="187"/>
      <c r="BB36" s="187"/>
      <c r="BC36" s="187"/>
      <c r="BD36" s="187"/>
      <c r="BE36" s="187"/>
      <c r="BF36" s="187"/>
      <c r="BG36" s="187"/>
      <c r="BH36" s="187"/>
      <c r="BI36" s="187"/>
      <c r="BJ36" s="187"/>
      <c r="BK36" s="21"/>
    </row>
    <row r="37" spans="1:63" x14ac:dyDescent="0.25">
      <c r="A37" s="185"/>
      <c r="B37" s="186"/>
      <c r="C37" s="187"/>
      <c r="D37" s="187"/>
      <c r="E37" s="187"/>
      <c r="F37" s="187"/>
      <c r="G37" s="187"/>
      <c r="H37" s="187"/>
      <c r="I37" s="187"/>
      <c r="J37" s="187"/>
      <c r="K37" s="187"/>
      <c r="L37" s="187"/>
      <c r="M37" s="187"/>
      <c r="N37" s="187"/>
      <c r="O37" s="187"/>
      <c r="P37" s="187"/>
      <c r="Q37" s="187"/>
      <c r="R37" s="187"/>
      <c r="S37" s="187"/>
      <c r="T37" s="187"/>
      <c r="U37" s="187"/>
      <c r="V37" s="187"/>
      <c r="W37" s="187"/>
      <c r="X37" s="187"/>
      <c r="Y37" s="187"/>
      <c r="Z37" s="187"/>
      <c r="AA37" s="187"/>
      <c r="AB37" s="187"/>
      <c r="AC37" s="187"/>
      <c r="AD37" s="187"/>
      <c r="AE37" s="187"/>
      <c r="AF37" s="187"/>
      <c r="AG37" s="187"/>
      <c r="AH37" s="187"/>
      <c r="AI37" s="187"/>
      <c r="AJ37" s="187"/>
      <c r="AK37" s="187"/>
      <c r="AL37" s="187"/>
      <c r="AM37" s="187"/>
      <c r="AN37" s="187"/>
      <c r="AO37" s="187"/>
      <c r="AP37" s="187"/>
      <c r="AQ37" s="187"/>
      <c r="AR37" s="187"/>
      <c r="AS37" s="187"/>
      <c r="AT37" s="187"/>
      <c r="AU37" s="187"/>
      <c r="AV37" s="187"/>
      <c r="AW37" s="187"/>
      <c r="AX37" s="187"/>
      <c r="AY37" s="187"/>
      <c r="AZ37" s="187"/>
      <c r="BA37" s="187"/>
      <c r="BB37" s="187"/>
      <c r="BC37" s="187"/>
      <c r="BD37" s="187"/>
      <c r="BE37" s="187"/>
      <c r="BF37" s="187"/>
      <c r="BG37" s="187"/>
      <c r="BH37" s="187"/>
      <c r="BI37" s="187"/>
      <c r="BJ37" s="187"/>
      <c r="BK37" s="21"/>
    </row>
    <row r="38" spans="1:63" ht="15" customHeight="1" x14ac:dyDescent="0.25">
      <c r="A38" s="185"/>
      <c r="B38" s="186"/>
      <c r="C38" s="187"/>
      <c r="D38" s="187"/>
      <c r="E38" s="187"/>
      <c r="F38" s="187"/>
      <c r="G38" s="187"/>
      <c r="H38" s="187"/>
      <c r="I38" s="583" t="s">
        <v>15</v>
      </c>
      <c r="J38" s="583"/>
      <c r="K38" s="583"/>
      <c r="L38" s="583"/>
      <c r="M38" s="583"/>
      <c r="N38" s="583"/>
      <c r="O38" s="583"/>
      <c r="P38" s="583"/>
      <c r="Q38" s="187"/>
      <c r="R38" s="187"/>
      <c r="S38" s="187"/>
      <c r="T38" s="187"/>
      <c r="U38" s="187"/>
      <c r="V38" s="187"/>
      <c r="W38" s="187"/>
      <c r="X38" s="187"/>
      <c r="Y38" s="187"/>
      <c r="Z38" s="187"/>
      <c r="AA38" s="187"/>
      <c r="AB38" s="187"/>
      <c r="AC38" s="187"/>
      <c r="AD38" s="187"/>
      <c r="AE38" s="187"/>
      <c r="AF38" s="187"/>
      <c r="AG38" s="187"/>
      <c r="AH38" s="187"/>
      <c r="AI38" s="187"/>
      <c r="AJ38" s="187"/>
      <c r="AK38" s="187"/>
      <c r="AL38" s="187"/>
      <c r="AM38" s="187"/>
      <c r="AN38" s="187"/>
      <c r="AO38" s="187"/>
      <c r="AP38" s="187"/>
      <c r="AQ38" s="187"/>
      <c r="AR38" s="187"/>
      <c r="AS38" s="187"/>
      <c r="AT38" s="187"/>
      <c r="AU38" s="187"/>
      <c r="AV38" s="187"/>
      <c r="AW38" s="187"/>
      <c r="AX38" s="187"/>
      <c r="AY38" s="187"/>
      <c r="AZ38" s="187"/>
      <c r="BA38" s="187"/>
      <c r="BB38" s="187"/>
      <c r="BC38" s="187"/>
      <c r="BD38" s="187"/>
      <c r="BE38" s="187"/>
      <c r="BF38" s="187"/>
      <c r="BG38" s="187"/>
      <c r="BH38" s="187"/>
      <c r="BI38" s="187"/>
      <c r="BJ38" s="187"/>
      <c r="BK38" s="21"/>
    </row>
    <row r="39" spans="1:63" ht="15" customHeight="1" thickBot="1" x14ac:dyDescent="0.3">
      <c r="A39" s="185"/>
      <c r="B39" s="186"/>
      <c r="C39" s="187"/>
      <c r="D39" s="187"/>
      <c r="E39" s="187"/>
      <c r="F39" s="187"/>
      <c r="G39" s="187"/>
      <c r="H39" s="187"/>
      <c r="I39" s="584"/>
      <c r="J39" s="584"/>
      <c r="K39" s="584"/>
      <c r="L39" s="584"/>
      <c r="M39" s="584"/>
      <c r="N39" s="584"/>
      <c r="O39" s="584"/>
      <c r="P39" s="584"/>
      <c r="Q39" s="187"/>
      <c r="R39" s="187"/>
      <c r="S39" s="187"/>
      <c r="T39" s="187"/>
      <c r="U39" s="187"/>
      <c r="V39" s="187"/>
      <c r="W39" s="187"/>
      <c r="X39" s="187"/>
      <c r="Y39" s="187"/>
      <c r="Z39" s="187"/>
      <c r="AA39" s="187"/>
      <c r="AB39" s="187"/>
      <c r="AC39" s="187"/>
      <c r="AD39" s="187"/>
      <c r="AE39" s="187"/>
      <c r="AF39" s="187"/>
      <c r="AG39" s="187"/>
      <c r="AH39" s="187"/>
      <c r="AI39" s="187"/>
      <c r="AJ39" s="187"/>
      <c r="AK39" s="187"/>
      <c r="AL39" s="187"/>
      <c r="AM39" s="187"/>
      <c r="AN39" s="187"/>
      <c r="AO39" s="187"/>
      <c r="AP39" s="187"/>
      <c r="AQ39" s="187"/>
      <c r="AR39" s="187"/>
      <c r="AS39" s="187"/>
      <c r="AT39" s="187"/>
      <c r="AU39" s="187"/>
      <c r="AV39" s="187"/>
      <c r="AW39" s="187"/>
      <c r="AX39" s="187"/>
      <c r="AY39" s="187"/>
      <c r="AZ39" s="187"/>
      <c r="BA39" s="187"/>
      <c r="BB39" s="187"/>
      <c r="BC39" s="187"/>
      <c r="BD39" s="187"/>
      <c r="BE39" s="187"/>
      <c r="BF39" s="187"/>
      <c r="BG39" s="187"/>
      <c r="BH39" s="187"/>
      <c r="BI39" s="187"/>
      <c r="BJ39" s="187"/>
      <c r="BK39" s="21"/>
    </row>
    <row r="40" spans="1:63" x14ac:dyDescent="0.25">
      <c r="A40" s="554" t="s">
        <v>53</v>
      </c>
      <c r="B40" s="527" t="s">
        <v>10</v>
      </c>
      <c r="C40" s="527" t="s">
        <v>54</v>
      </c>
      <c r="D40" s="527" t="s">
        <v>55</v>
      </c>
      <c r="E40" s="530" t="s">
        <v>57</v>
      </c>
      <c r="F40" s="531"/>
      <c r="G40" s="531"/>
      <c r="H40" s="531"/>
      <c r="I40" s="532"/>
      <c r="J40" s="530" t="s">
        <v>59</v>
      </c>
      <c r="K40" s="531"/>
      <c r="L40" s="531"/>
      <c r="M40" s="531"/>
      <c r="N40" s="531"/>
      <c r="O40" s="530" t="s">
        <v>77</v>
      </c>
      <c r="P40" s="531"/>
      <c r="Q40" s="531"/>
      <c r="R40" s="531"/>
      <c r="S40" s="532"/>
      <c r="T40" s="530" t="s">
        <v>78</v>
      </c>
      <c r="U40" s="531"/>
      <c r="V40" s="531"/>
      <c r="W40" s="531"/>
      <c r="X40" s="532"/>
      <c r="Y40" s="542" t="s">
        <v>58</v>
      </c>
      <c r="Z40" s="543"/>
      <c r="AA40" s="543"/>
      <c r="AB40" s="543"/>
      <c r="AC40" s="543"/>
      <c r="AD40" s="543"/>
      <c r="AE40" s="543"/>
      <c r="AF40" s="543"/>
      <c r="AG40" s="543"/>
      <c r="AH40" s="543"/>
      <c r="AI40" s="544"/>
      <c r="AJ40" s="542" t="s">
        <v>60</v>
      </c>
      <c r="AK40" s="543"/>
      <c r="AL40" s="543"/>
      <c r="AM40" s="544"/>
      <c r="AN40" s="530" t="s">
        <v>64</v>
      </c>
      <c r="AO40" s="531"/>
      <c r="AP40" s="531"/>
      <c r="AQ40" s="531"/>
      <c r="AR40" s="531"/>
      <c r="AS40" s="531"/>
      <c r="AT40" s="532"/>
      <c r="AU40" s="530" t="s">
        <v>65</v>
      </c>
      <c r="AV40" s="531"/>
      <c r="AW40" s="531"/>
      <c r="AX40" s="531"/>
      <c r="AY40" s="531"/>
      <c r="AZ40" s="532"/>
      <c r="BA40" s="530" t="s">
        <v>68</v>
      </c>
      <c r="BB40" s="531"/>
      <c r="BC40" s="531"/>
      <c r="BD40" s="531"/>
      <c r="BE40" s="532"/>
      <c r="BF40" s="530" t="s">
        <v>69</v>
      </c>
      <c r="BG40" s="531"/>
      <c r="BH40" s="531"/>
      <c r="BI40" s="531"/>
      <c r="BJ40" s="532"/>
      <c r="BK40" s="21"/>
    </row>
    <row r="41" spans="1:63" ht="15" customHeight="1" x14ac:dyDescent="0.25">
      <c r="A41" s="555"/>
      <c r="B41" s="528"/>
      <c r="C41" s="528"/>
      <c r="D41" s="528"/>
      <c r="E41" s="533"/>
      <c r="F41" s="534"/>
      <c r="G41" s="534"/>
      <c r="H41" s="534"/>
      <c r="I41" s="535"/>
      <c r="J41" s="533"/>
      <c r="K41" s="534"/>
      <c r="L41" s="534"/>
      <c r="M41" s="534"/>
      <c r="N41" s="534"/>
      <c r="O41" s="533"/>
      <c r="P41" s="534"/>
      <c r="Q41" s="534"/>
      <c r="R41" s="534"/>
      <c r="S41" s="535"/>
      <c r="T41" s="533"/>
      <c r="U41" s="534"/>
      <c r="V41" s="534"/>
      <c r="W41" s="534"/>
      <c r="X41" s="535"/>
      <c r="Y41" s="545"/>
      <c r="Z41" s="546"/>
      <c r="AA41" s="546"/>
      <c r="AB41" s="546"/>
      <c r="AC41" s="546"/>
      <c r="AD41" s="546"/>
      <c r="AE41" s="546"/>
      <c r="AF41" s="546"/>
      <c r="AG41" s="546"/>
      <c r="AH41" s="546"/>
      <c r="AI41" s="547"/>
      <c r="AJ41" s="545"/>
      <c r="AK41" s="546"/>
      <c r="AL41" s="546"/>
      <c r="AM41" s="547"/>
      <c r="AN41" s="533"/>
      <c r="AO41" s="534"/>
      <c r="AP41" s="534"/>
      <c r="AQ41" s="534"/>
      <c r="AR41" s="534"/>
      <c r="AS41" s="534"/>
      <c r="AT41" s="535"/>
      <c r="AU41" s="533"/>
      <c r="AV41" s="534"/>
      <c r="AW41" s="534"/>
      <c r="AX41" s="534"/>
      <c r="AY41" s="534"/>
      <c r="AZ41" s="535"/>
      <c r="BA41" s="533"/>
      <c r="BB41" s="534"/>
      <c r="BC41" s="534"/>
      <c r="BD41" s="534"/>
      <c r="BE41" s="535"/>
      <c r="BF41" s="533"/>
      <c r="BG41" s="534"/>
      <c r="BH41" s="534"/>
      <c r="BI41" s="534"/>
      <c r="BJ41" s="535"/>
      <c r="BK41" s="21"/>
    </row>
    <row r="42" spans="1:63" ht="15" customHeight="1" thickBot="1" x14ac:dyDescent="0.3">
      <c r="A42" s="555"/>
      <c r="B42" s="528"/>
      <c r="C42" s="528"/>
      <c r="D42" s="528"/>
      <c r="E42" s="536"/>
      <c r="F42" s="537"/>
      <c r="G42" s="537"/>
      <c r="H42" s="537"/>
      <c r="I42" s="538"/>
      <c r="J42" s="536"/>
      <c r="K42" s="537"/>
      <c r="L42" s="537"/>
      <c r="M42" s="537"/>
      <c r="N42" s="537"/>
      <c r="O42" s="536"/>
      <c r="P42" s="537"/>
      <c r="Q42" s="537"/>
      <c r="R42" s="537"/>
      <c r="S42" s="538"/>
      <c r="T42" s="536"/>
      <c r="U42" s="537"/>
      <c r="V42" s="537"/>
      <c r="W42" s="537"/>
      <c r="X42" s="538"/>
      <c r="Y42" s="548"/>
      <c r="Z42" s="549"/>
      <c r="AA42" s="549"/>
      <c r="AB42" s="549"/>
      <c r="AC42" s="549"/>
      <c r="AD42" s="549"/>
      <c r="AE42" s="549"/>
      <c r="AF42" s="549"/>
      <c r="AG42" s="549"/>
      <c r="AH42" s="549"/>
      <c r="AI42" s="550"/>
      <c r="AJ42" s="548"/>
      <c r="AK42" s="549"/>
      <c r="AL42" s="549"/>
      <c r="AM42" s="550"/>
      <c r="AN42" s="536"/>
      <c r="AO42" s="537"/>
      <c r="AP42" s="537"/>
      <c r="AQ42" s="537"/>
      <c r="AR42" s="537"/>
      <c r="AS42" s="537"/>
      <c r="AT42" s="538"/>
      <c r="AU42" s="536"/>
      <c r="AV42" s="537"/>
      <c r="AW42" s="537"/>
      <c r="AX42" s="537"/>
      <c r="AY42" s="537"/>
      <c r="AZ42" s="538"/>
      <c r="BA42" s="536"/>
      <c r="BB42" s="537"/>
      <c r="BC42" s="537"/>
      <c r="BD42" s="537"/>
      <c r="BE42" s="538"/>
      <c r="BF42" s="536"/>
      <c r="BG42" s="537"/>
      <c r="BH42" s="537"/>
      <c r="BI42" s="537"/>
      <c r="BJ42" s="538"/>
      <c r="BK42" s="21"/>
    </row>
    <row r="43" spans="1:63" x14ac:dyDescent="0.25">
      <c r="A43" s="555"/>
      <c r="B43" s="528"/>
      <c r="C43" s="528"/>
      <c r="D43" s="528"/>
      <c r="E43" s="554" t="s">
        <v>29</v>
      </c>
      <c r="F43" s="539" t="s">
        <v>43</v>
      </c>
      <c r="G43" s="539" t="s">
        <v>44</v>
      </c>
      <c r="H43" s="539" t="s">
        <v>45</v>
      </c>
      <c r="I43" s="539" t="s">
        <v>46</v>
      </c>
      <c r="J43" s="554" t="s">
        <v>29</v>
      </c>
      <c r="K43" s="539" t="s">
        <v>43</v>
      </c>
      <c r="L43" s="539" t="s">
        <v>71</v>
      </c>
      <c r="M43" s="539" t="s">
        <v>45</v>
      </c>
      <c r="N43" s="580" t="s">
        <v>46</v>
      </c>
      <c r="O43" s="564" t="s">
        <v>40</v>
      </c>
      <c r="P43" s="567" t="s">
        <v>41</v>
      </c>
      <c r="Q43" s="567" t="s">
        <v>61</v>
      </c>
      <c r="R43" s="570" t="s">
        <v>56</v>
      </c>
      <c r="S43" s="558" t="s">
        <v>72</v>
      </c>
      <c r="T43" s="577" t="s">
        <v>40</v>
      </c>
      <c r="U43" s="539" t="s">
        <v>41</v>
      </c>
      <c r="V43" s="539" t="s">
        <v>61</v>
      </c>
      <c r="W43" s="551" t="s">
        <v>56</v>
      </c>
      <c r="X43" s="539" t="s">
        <v>72</v>
      </c>
      <c r="Y43" s="561" t="s">
        <v>73</v>
      </c>
      <c r="Z43" s="36"/>
      <c r="AA43" s="37"/>
      <c r="AB43" s="577" t="s">
        <v>75</v>
      </c>
      <c r="AC43" s="539" t="s">
        <v>39</v>
      </c>
      <c r="AD43" s="539" t="s">
        <v>38</v>
      </c>
      <c r="AE43" s="539" t="s">
        <v>52</v>
      </c>
      <c r="AF43" s="539" t="s">
        <v>76</v>
      </c>
      <c r="AG43" s="539" t="s">
        <v>66</v>
      </c>
      <c r="AH43" s="539" t="s">
        <v>67</v>
      </c>
      <c r="AI43" s="539" t="s">
        <v>70</v>
      </c>
      <c r="AJ43" s="539" t="s">
        <v>40</v>
      </c>
      <c r="AK43" s="539" t="s">
        <v>41</v>
      </c>
      <c r="AL43" s="539" t="s">
        <v>61</v>
      </c>
      <c r="AM43" s="551" t="s">
        <v>56</v>
      </c>
      <c r="AN43" s="527" t="s">
        <v>48</v>
      </c>
      <c r="AO43" s="242"/>
      <c r="AP43" s="527" t="s">
        <v>49</v>
      </c>
      <c r="AQ43" s="242"/>
      <c r="AR43" s="527" t="s">
        <v>50</v>
      </c>
      <c r="AS43" s="527" t="s">
        <v>62</v>
      </c>
      <c r="AT43" s="527" t="s">
        <v>51</v>
      </c>
      <c r="AU43" s="527" t="s">
        <v>48</v>
      </c>
      <c r="AV43" s="242"/>
      <c r="AW43" s="527" t="s">
        <v>49</v>
      </c>
      <c r="AX43" s="527" t="s">
        <v>50</v>
      </c>
      <c r="AY43" s="527" t="s">
        <v>62</v>
      </c>
      <c r="AZ43" s="527" t="s">
        <v>51</v>
      </c>
      <c r="BA43" s="527" t="s">
        <v>48</v>
      </c>
      <c r="BB43" s="527" t="s">
        <v>49</v>
      </c>
      <c r="BC43" s="527" t="s">
        <v>50</v>
      </c>
      <c r="BD43" s="527" t="s">
        <v>62</v>
      </c>
      <c r="BE43" s="527" t="s">
        <v>51</v>
      </c>
      <c r="BF43" s="527" t="s">
        <v>48</v>
      </c>
      <c r="BG43" s="527" t="s">
        <v>49</v>
      </c>
      <c r="BH43" s="527" t="s">
        <v>50</v>
      </c>
      <c r="BI43" s="527" t="s">
        <v>62</v>
      </c>
      <c r="BJ43" s="527" t="s">
        <v>51</v>
      </c>
      <c r="BK43" s="21"/>
    </row>
    <row r="44" spans="1:63" x14ac:dyDescent="0.25">
      <c r="A44" s="555"/>
      <c r="B44" s="528"/>
      <c r="C44" s="528"/>
      <c r="D44" s="528"/>
      <c r="E44" s="555"/>
      <c r="F44" s="540"/>
      <c r="G44" s="540"/>
      <c r="H44" s="540"/>
      <c r="I44" s="540"/>
      <c r="J44" s="555"/>
      <c r="K44" s="540"/>
      <c r="L44" s="540"/>
      <c r="M44" s="540"/>
      <c r="N44" s="581"/>
      <c r="O44" s="565"/>
      <c r="P44" s="568"/>
      <c r="Q44" s="568"/>
      <c r="R44" s="571"/>
      <c r="S44" s="559"/>
      <c r="T44" s="578"/>
      <c r="U44" s="540"/>
      <c r="V44" s="540"/>
      <c r="W44" s="552"/>
      <c r="X44" s="540"/>
      <c r="Y44" s="562"/>
      <c r="Z44" s="38"/>
      <c r="AA44" s="39"/>
      <c r="AB44" s="578"/>
      <c r="AC44" s="540"/>
      <c r="AD44" s="540"/>
      <c r="AE44" s="540"/>
      <c r="AF44" s="540"/>
      <c r="AG44" s="540"/>
      <c r="AH44" s="540"/>
      <c r="AI44" s="540"/>
      <c r="AJ44" s="540"/>
      <c r="AK44" s="540"/>
      <c r="AL44" s="540"/>
      <c r="AM44" s="552"/>
      <c r="AN44" s="528"/>
      <c r="AO44" s="243"/>
      <c r="AP44" s="528"/>
      <c r="AQ44" s="243"/>
      <c r="AR44" s="528"/>
      <c r="AS44" s="528"/>
      <c r="AT44" s="528"/>
      <c r="AU44" s="528"/>
      <c r="AV44" s="243"/>
      <c r="AW44" s="528"/>
      <c r="AX44" s="528"/>
      <c r="AY44" s="528"/>
      <c r="AZ44" s="528"/>
      <c r="BA44" s="528"/>
      <c r="BB44" s="528"/>
      <c r="BC44" s="528"/>
      <c r="BD44" s="528"/>
      <c r="BE44" s="528"/>
      <c r="BF44" s="528"/>
      <c r="BG44" s="528"/>
      <c r="BH44" s="528"/>
      <c r="BI44" s="528"/>
      <c r="BJ44" s="528"/>
      <c r="BK44" s="21"/>
    </row>
    <row r="45" spans="1:63" x14ac:dyDescent="0.25">
      <c r="A45" s="555"/>
      <c r="B45" s="528"/>
      <c r="C45" s="528"/>
      <c r="D45" s="528"/>
      <c r="E45" s="555"/>
      <c r="F45" s="540"/>
      <c r="G45" s="540"/>
      <c r="H45" s="540"/>
      <c r="I45" s="540"/>
      <c r="J45" s="555"/>
      <c r="K45" s="540"/>
      <c r="L45" s="540"/>
      <c r="M45" s="540"/>
      <c r="N45" s="581"/>
      <c r="O45" s="565"/>
      <c r="P45" s="568"/>
      <c r="Q45" s="568"/>
      <c r="R45" s="571"/>
      <c r="S45" s="559"/>
      <c r="T45" s="578"/>
      <c r="U45" s="540"/>
      <c r="V45" s="540"/>
      <c r="W45" s="552"/>
      <c r="X45" s="540"/>
      <c r="Y45" s="562"/>
      <c r="Z45" s="38"/>
      <c r="AA45" s="39"/>
      <c r="AB45" s="578"/>
      <c r="AC45" s="540"/>
      <c r="AD45" s="540"/>
      <c r="AE45" s="540"/>
      <c r="AF45" s="540"/>
      <c r="AG45" s="540"/>
      <c r="AH45" s="540"/>
      <c r="AI45" s="540"/>
      <c r="AJ45" s="540"/>
      <c r="AK45" s="540"/>
      <c r="AL45" s="540"/>
      <c r="AM45" s="552"/>
      <c r="AN45" s="528"/>
      <c r="AO45" s="243"/>
      <c r="AP45" s="528"/>
      <c r="AQ45" s="243"/>
      <c r="AR45" s="528"/>
      <c r="AS45" s="528"/>
      <c r="AT45" s="528"/>
      <c r="AU45" s="528"/>
      <c r="AV45" s="243"/>
      <c r="AW45" s="528"/>
      <c r="AX45" s="528"/>
      <c r="AY45" s="528"/>
      <c r="AZ45" s="528"/>
      <c r="BA45" s="528"/>
      <c r="BB45" s="528"/>
      <c r="BC45" s="528"/>
      <c r="BD45" s="528"/>
      <c r="BE45" s="528"/>
      <c r="BF45" s="528"/>
      <c r="BG45" s="528"/>
      <c r="BH45" s="528"/>
      <c r="BI45" s="528"/>
      <c r="BJ45" s="528"/>
      <c r="BK45" s="21"/>
    </row>
    <row r="46" spans="1:63" x14ac:dyDescent="0.25">
      <c r="A46" s="555"/>
      <c r="B46" s="528"/>
      <c r="C46" s="528"/>
      <c r="D46" s="528"/>
      <c r="E46" s="555"/>
      <c r="F46" s="540"/>
      <c r="G46" s="540"/>
      <c r="H46" s="540"/>
      <c r="I46" s="540"/>
      <c r="J46" s="555"/>
      <c r="K46" s="540"/>
      <c r="L46" s="540"/>
      <c r="M46" s="540"/>
      <c r="N46" s="581"/>
      <c r="O46" s="565"/>
      <c r="P46" s="568"/>
      <c r="Q46" s="568"/>
      <c r="R46" s="571"/>
      <c r="S46" s="559"/>
      <c r="T46" s="578"/>
      <c r="U46" s="540"/>
      <c r="V46" s="540"/>
      <c r="W46" s="552"/>
      <c r="X46" s="540"/>
      <c r="Y46" s="562"/>
      <c r="Z46" s="38"/>
      <c r="AA46" s="39"/>
      <c r="AB46" s="578"/>
      <c r="AC46" s="540"/>
      <c r="AD46" s="540"/>
      <c r="AE46" s="540"/>
      <c r="AF46" s="540"/>
      <c r="AG46" s="540"/>
      <c r="AH46" s="540"/>
      <c r="AI46" s="540"/>
      <c r="AJ46" s="540"/>
      <c r="AK46" s="540"/>
      <c r="AL46" s="540"/>
      <c r="AM46" s="552"/>
      <c r="AN46" s="528"/>
      <c r="AO46" s="243"/>
      <c r="AP46" s="528"/>
      <c r="AQ46" s="243"/>
      <c r="AR46" s="528"/>
      <c r="AS46" s="528"/>
      <c r="AT46" s="528"/>
      <c r="AU46" s="528"/>
      <c r="AV46" s="243"/>
      <c r="AW46" s="528"/>
      <c r="AX46" s="528"/>
      <c r="AY46" s="528"/>
      <c r="AZ46" s="528"/>
      <c r="BA46" s="528"/>
      <c r="BB46" s="528"/>
      <c r="BC46" s="528"/>
      <c r="BD46" s="528"/>
      <c r="BE46" s="528"/>
      <c r="BF46" s="528"/>
      <c r="BG46" s="528"/>
      <c r="BH46" s="528"/>
      <c r="BI46" s="528"/>
      <c r="BJ46" s="528"/>
      <c r="BK46" s="21"/>
    </row>
    <row r="47" spans="1:63" ht="85.5" customHeight="1" thickBot="1" x14ac:dyDescent="0.3">
      <c r="A47" s="556"/>
      <c r="B47" s="529"/>
      <c r="C47" s="529"/>
      <c r="D47" s="529"/>
      <c r="E47" s="556"/>
      <c r="F47" s="541"/>
      <c r="G47" s="541"/>
      <c r="H47" s="541"/>
      <c r="I47" s="541"/>
      <c r="J47" s="556"/>
      <c r="K47" s="541"/>
      <c r="L47" s="541"/>
      <c r="M47" s="541"/>
      <c r="N47" s="582"/>
      <c r="O47" s="575"/>
      <c r="P47" s="574"/>
      <c r="Q47" s="574"/>
      <c r="R47" s="572"/>
      <c r="S47" s="576"/>
      <c r="T47" s="579"/>
      <c r="U47" s="541"/>
      <c r="V47" s="541"/>
      <c r="W47" s="553"/>
      <c r="X47" s="541"/>
      <c r="Y47" s="563"/>
      <c r="Z47" s="40"/>
      <c r="AA47" s="41"/>
      <c r="AB47" s="579"/>
      <c r="AC47" s="541"/>
      <c r="AD47" s="541"/>
      <c r="AE47" s="541"/>
      <c r="AF47" s="541"/>
      <c r="AG47" s="541"/>
      <c r="AH47" s="541"/>
      <c r="AI47" s="541"/>
      <c r="AJ47" s="541"/>
      <c r="AK47" s="541"/>
      <c r="AL47" s="541"/>
      <c r="AM47" s="553"/>
      <c r="AN47" s="529"/>
      <c r="AO47" s="244"/>
      <c r="AP47" s="529"/>
      <c r="AQ47" s="244"/>
      <c r="AR47" s="529"/>
      <c r="AS47" s="529"/>
      <c r="AT47" s="529"/>
      <c r="AU47" s="529"/>
      <c r="AV47" s="244"/>
      <c r="AW47" s="529"/>
      <c r="AX47" s="529"/>
      <c r="AY47" s="529"/>
      <c r="AZ47" s="529"/>
      <c r="BA47" s="529"/>
      <c r="BB47" s="529"/>
      <c r="BC47" s="529"/>
      <c r="BD47" s="529"/>
      <c r="BE47" s="529"/>
      <c r="BF47" s="529"/>
      <c r="BG47" s="529"/>
      <c r="BH47" s="529"/>
      <c r="BI47" s="529"/>
      <c r="BJ47" s="529"/>
      <c r="BK47" s="21"/>
    </row>
    <row r="48" spans="1:63" x14ac:dyDescent="0.25">
      <c r="A48" s="1" t="s">
        <v>27</v>
      </c>
      <c r="B48" s="188">
        <f>B49+B50+B51+B52+B53+B54+B55+B56+B57</f>
        <v>13.75</v>
      </c>
      <c r="C48" s="105">
        <f>(BN2-(BN3-BN4)*BN5)*BN6*BN7*BN8</f>
        <v>85528.871999999988</v>
      </c>
      <c r="D48" s="105">
        <f>D49+D50+D51+D52+D53+D54+D55+D56+D57</f>
        <v>1176023.75</v>
      </c>
      <c r="E48" s="106"/>
      <c r="F48" s="107"/>
      <c r="G48" s="183"/>
      <c r="H48" s="107"/>
      <c r="I48" s="108"/>
      <c r="J48" s="106"/>
      <c r="K48" s="107"/>
      <c r="L48" s="107"/>
      <c r="M48" s="107"/>
      <c r="N48" s="109"/>
      <c r="O48" s="166"/>
      <c r="P48" s="110"/>
      <c r="Q48" s="110"/>
      <c r="R48" s="110"/>
      <c r="S48" s="167"/>
      <c r="T48" s="112"/>
      <c r="U48" s="107"/>
      <c r="V48" s="107"/>
      <c r="W48" s="108"/>
      <c r="X48" s="152"/>
      <c r="Y48" s="106">
        <f>Y49+Y50+Y51+Y52+Y53+Y54+Y55+Y56+Y57</f>
        <v>56997.67612967889</v>
      </c>
      <c r="Z48" s="107"/>
      <c r="AA48" s="107"/>
      <c r="AB48" s="107"/>
      <c r="AC48" s="107"/>
      <c r="AD48" s="107"/>
      <c r="AE48" s="109"/>
      <c r="AF48" s="170"/>
      <c r="AG48" s="110"/>
      <c r="AH48" s="110"/>
      <c r="AI48" s="111">
        <f>AI49+AI50+AI51+AI52+AI53+AI54+AI55+AI56+AI57</f>
        <v>243.57981251999524</v>
      </c>
      <c r="AJ48" s="112"/>
      <c r="AK48" s="107"/>
      <c r="AL48" s="107"/>
      <c r="AM48" s="108"/>
      <c r="AN48" s="106"/>
      <c r="AO48" s="112"/>
      <c r="AP48" s="107"/>
      <c r="AQ48" s="107"/>
      <c r="AR48" s="107"/>
      <c r="AS48" s="107"/>
      <c r="AT48" s="108"/>
      <c r="AU48" s="112"/>
      <c r="AV48" s="112"/>
      <c r="AW48" s="107"/>
      <c r="AX48" s="107"/>
      <c r="AY48" s="107"/>
      <c r="AZ48" s="108"/>
      <c r="BA48" s="112"/>
      <c r="BB48" s="107"/>
      <c r="BC48" s="107"/>
      <c r="BD48" s="107"/>
      <c r="BE48" s="108"/>
      <c r="BF48" s="112"/>
      <c r="BG48" s="107"/>
      <c r="BH48" s="107"/>
      <c r="BI48" s="107"/>
      <c r="BJ48" s="108"/>
      <c r="BK48" s="21"/>
    </row>
    <row r="49" spans="1:63" x14ac:dyDescent="0.25">
      <c r="A49" s="3" t="s">
        <v>0</v>
      </c>
      <c r="B49" s="189">
        <v>1.5</v>
      </c>
      <c r="C49" s="113">
        <f>ROUND(C48,0)</f>
        <v>85529</v>
      </c>
      <c r="D49" s="113">
        <f>B49*C49</f>
        <v>128293.5</v>
      </c>
      <c r="E49" s="114">
        <f>D49/S49</f>
        <v>23.649980291683093</v>
      </c>
      <c r="F49" s="115">
        <v>30</v>
      </c>
      <c r="G49" s="117">
        <f t="shared" ref="G49:G55" si="52">F49/1.3</f>
        <v>23.076923076923077</v>
      </c>
      <c r="H49" s="115">
        <f>F49</f>
        <v>30</v>
      </c>
      <c r="I49" s="116">
        <f>G49/1.3</f>
        <v>17.751479289940828</v>
      </c>
      <c r="J49" s="114">
        <f t="shared" ref="J49:J58" si="53">D49/X49</f>
        <v>15.766653527788728</v>
      </c>
      <c r="K49" s="115">
        <f t="shared" ref="K49:K55" si="54">F49/1.5</f>
        <v>20</v>
      </c>
      <c r="L49" s="115">
        <f>K49/1.3</f>
        <v>15.384615384615383</v>
      </c>
      <c r="M49" s="115">
        <f t="shared" ref="M49:M58" si="55">H49/1.5</f>
        <v>20</v>
      </c>
      <c r="N49" s="118">
        <f>I49/1.5</f>
        <v>11.834319526627219</v>
      </c>
      <c r="O49" s="114">
        <f>(D49*AJ49/100)/F49</f>
        <v>1625.0509999999999</v>
      </c>
      <c r="P49" s="115">
        <f t="shared" ref="P49:P58" si="56">(D49*AK49/100)/G49</f>
        <v>1779.0031999999999</v>
      </c>
      <c r="Q49" s="115">
        <f t="shared" ref="Q49:Q58" si="57">(D49*AL49/100)/H49</f>
        <v>213.82250000000002</v>
      </c>
      <c r="R49" s="115">
        <f t="shared" ref="R49:R58" si="58">(D49*AM49/100)/I49</f>
        <v>1806.800125</v>
      </c>
      <c r="S49" s="116">
        <f>O49+P49+Q49+R49</f>
        <v>5424.6768249999996</v>
      </c>
      <c r="T49" s="119">
        <f t="shared" ref="T49:T58" si="59">(D49*AJ49/100)/K49</f>
        <v>2437.5765000000001</v>
      </c>
      <c r="U49" s="119">
        <f t="shared" ref="U49:U58" si="60">(D49*AK49/100)/L49</f>
        <v>2668.5048000000002</v>
      </c>
      <c r="V49" s="119">
        <f t="shared" ref="V49:V55" si="61">(D49*AL49/100)/M49</f>
        <v>320.73374999999999</v>
      </c>
      <c r="W49" s="119">
        <f t="shared" ref="W49:W55" si="62">(D49*AM49/100)/N49</f>
        <v>2710.2001875000001</v>
      </c>
      <c r="X49" s="153">
        <f>T49+U49+V49+W49</f>
        <v>8137.0152374999998</v>
      </c>
      <c r="Y49" s="114">
        <f>D49/E49</f>
        <v>5424.6768249999996</v>
      </c>
      <c r="Z49" s="117"/>
      <c r="AA49" s="117"/>
      <c r="AB49" s="117">
        <f>D49/J49</f>
        <v>8137.0152374999998</v>
      </c>
      <c r="AC49" s="115">
        <f>C49/E49</f>
        <v>3616.4512166666664</v>
      </c>
      <c r="AD49" s="115">
        <f>AC49/$BP$2</f>
        <v>15.454919729344729</v>
      </c>
      <c r="AE49" s="118">
        <f>AD49*1.5</f>
        <v>23.182379594017092</v>
      </c>
      <c r="AF49" s="118">
        <f>C49/J49/$BP$2</f>
        <v>23.182379594017092</v>
      </c>
      <c r="AG49" s="115">
        <f>AD49/4</f>
        <v>3.8637299323361822</v>
      </c>
      <c r="AH49" s="115">
        <f>AD49/2</f>
        <v>7.7274598646723645</v>
      </c>
      <c r="AI49" s="111">
        <f>AD49*B49</f>
        <v>23.182379594017092</v>
      </c>
      <c r="AJ49" s="119">
        <v>38</v>
      </c>
      <c r="AK49" s="115">
        <f>100-AJ49-AL49-AM49</f>
        <v>32</v>
      </c>
      <c r="AL49" s="115">
        <v>5</v>
      </c>
      <c r="AM49" s="116">
        <v>25</v>
      </c>
      <c r="AN49" s="114">
        <f>AP49+AR49+AS49+AT49</f>
        <v>15.454919729344731</v>
      </c>
      <c r="AO49" s="119"/>
      <c r="AP49" s="115">
        <f>AD49*AJ49%</f>
        <v>5.8728694971509974</v>
      </c>
      <c r="AQ49" s="115"/>
      <c r="AR49" s="115">
        <f>AD49*AK49%</f>
        <v>4.9455743133903134</v>
      </c>
      <c r="AS49" s="115">
        <f>AD49*AL49%</f>
        <v>0.77274598646723647</v>
      </c>
      <c r="AT49" s="116">
        <f>AD49*AM49%</f>
        <v>3.8637299323361822</v>
      </c>
      <c r="AU49" s="119">
        <f>AW49+AX49+AY49+AZ49</f>
        <v>23.182379594017092</v>
      </c>
      <c r="AV49" s="119"/>
      <c r="AW49" s="115">
        <f>AE49*AJ49%</f>
        <v>8.8093042457264961</v>
      </c>
      <c r="AX49" s="115">
        <f>AE49*AK49%</f>
        <v>7.4183614700854701</v>
      </c>
      <c r="AY49" s="115">
        <f>AE49*AL49%</f>
        <v>1.1591189797008548</v>
      </c>
      <c r="AZ49" s="116">
        <f>AE49*AM49%</f>
        <v>5.7955948985042731</v>
      </c>
      <c r="BA49" s="119">
        <f t="shared" ref="BA49:BA58" si="63">BB49+BC49+BD49+BE49</f>
        <v>3.8637299323361827</v>
      </c>
      <c r="BB49" s="115">
        <f>AG49*AJ49%</f>
        <v>1.4682173742877493</v>
      </c>
      <c r="BC49" s="115">
        <f>AG49*AK49%</f>
        <v>1.2363935783475783</v>
      </c>
      <c r="BD49" s="115">
        <f>AG49*AL49%</f>
        <v>0.19318649661680912</v>
      </c>
      <c r="BE49" s="115">
        <f>AG49*AM49%</f>
        <v>0.96593248308404556</v>
      </c>
      <c r="BF49" s="119">
        <f>BG49+BH49+BI49+BJ49</f>
        <v>7.7274598646723653</v>
      </c>
      <c r="BG49" s="115">
        <f>AH49*AJ49%</f>
        <v>2.9364347485754987</v>
      </c>
      <c r="BH49" s="115">
        <f>AH49*AK49%</f>
        <v>2.4727871566951567</v>
      </c>
      <c r="BI49" s="115">
        <f>AH49*AL49%</f>
        <v>0.38637299323361823</v>
      </c>
      <c r="BJ49" s="115">
        <f>AH49*AM49%</f>
        <v>1.9318649661680911</v>
      </c>
      <c r="BK49" s="21"/>
    </row>
    <row r="50" spans="1:63" x14ac:dyDescent="0.25">
      <c r="A50" s="3" t="s">
        <v>1</v>
      </c>
      <c r="B50" s="189">
        <v>1.5</v>
      </c>
      <c r="C50" s="113">
        <f t="shared" ref="C50:C67" si="64">ROUND(C49,0)</f>
        <v>85529</v>
      </c>
      <c r="D50" s="113">
        <f>B50*C50</f>
        <v>128293.5</v>
      </c>
      <c r="E50" s="114">
        <f t="shared" ref="E50:E58" si="65">D50/S50</f>
        <v>19.432568985619898</v>
      </c>
      <c r="F50" s="115">
        <v>25</v>
      </c>
      <c r="G50" s="117">
        <f t="shared" si="52"/>
        <v>19.23076923076923</v>
      </c>
      <c r="H50" s="115">
        <f t="shared" ref="H50:H58" si="66">F50</f>
        <v>25</v>
      </c>
      <c r="I50" s="116">
        <f t="shared" ref="I50:I58" si="67">G50/1.3</f>
        <v>14.792899408284022</v>
      </c>
      <c r="J50" s="114">
        <f t="shared" si="53"/>
        <v>12.955045990413264</v>
      </c>
      <c r="K50" s="115">
        <f t="shared" si="54"/>
        <v>16.666666666666668</v>
      </c>
      <c r="L50" s="115">
        <f t="shared" ref="L50:L55" si="68">K50/1.3</f>
        <v>12.820512820512821</v>
      </c>
      <c r="M50" s="115">
        <f t="shared" si="55"/>
        <v>16.666666666666668</v>
      </c>
      <c r="N50" s="118">
        <f t="shared" ref="N50:N58" si="69">I50/1.5</f>
        <v>9.8619329388560146</v>
      </c>
      <c r="O50" s="114">
        <f t="shared" ref="O50:O58" si="70">(D50*AJ50/100)/F50</f>
        <v>1642.1568</v>
      </c>
      <c r="P50" s="115">
        <f t="shared" si="56"/>
        <v>2535.0795600000001</v>
      </c>
      <c r="Q50" s="115">
        <f t="shared" si="57"/>
        <v>256.58699999999999</v>
      </c>
      <c r="R50" s="115">
        <f t="shared" si="58"/>
        <v>2168.1601500000002</v>
      </c>
      <c r="S50" s="116">
        <f t="shared" ref="S50:S58" si="71">O50+P50+Q50+R50</f>
        <v>6601.98351</v>
      </c>
      <c r="T50" s="119">
        <f t="shared" si="59"/>
        <v>2463.2351999999996</v>
      </c>
      <c r="U50" s="119">
        <f t="shared" si="60"/>
        <v>3802.6193399999997</v>
      </c>
      <c r="V50" s="119">
        <f t="shared" si="61"/>
        <v>384.88049999999998</v>
      </c>
      <c r="W50" s="119">
        <f t="shared" si="62"/>
        <v>3252.2402250000005</v>
      </c>
      <c r="X50" s="153">
        <f t="shared" ref="X50:X58" si="72">T50+U50+V50+W50</f>
        <v>9902.9752650000009</v>
      </c>
      <c r="Y50" s="114">
        <f t="shared" ref="Y50:Y58" si="73">D50/E50</f>
        <v>6601.98351</v>
      </c>
      <c r="Z50" s="117"/>
      <c r="AA50" s="117"/>
      <c r="AB50" s="117">
        <f t="shared" ref="AB50:AB58" si="74">D50/J50</f>
        <v>9902.9752650000009</v>
      </c>
      <c r="AC50" s="115">
        <f t="shared" ref="AC50:AC58" si="75">C50/E50</f>
        <v>4401.3223399999997</v>
      </c>
      <c r="AD50" s="115">
        <f t="shared" ref="AD50:AD58" si="76">AC50/$BP$2</f>
        <v>18.809069829059826</v>
      </c>
      <c r="AE50" s="118">
        <f t="shared" ref="AE50:AE58" si="77">AD50*1.5</f>
        <v>28.213604743589741</v>
      </c>
      <c r="AF50" s="118">
        <f t="shared" ref="AF50:AF58" si="78">C50/J50/$BP$2</f>
        <v>28.213604743589748</v>
      </c>
      <c r="AG50" s="115">
        <f t="shared" ref="AG50:AG58" si="79">AD50/4</f>
        <v>4.7022674572649565</v>
      </c>
      <c r="AH50" s="115">
        <f t="shared" ref="AH50:AH58" si="80">AD50/2</f>
        <v>9.4045349145299131</v>
      </c>
      <c r="AI50" s="111">
        <f t="shared" ref="AI50:AI58" si="81">AD50*B50</f>
        <v>28.213604743589741</v>
      </c>
      <c r="AJ50" s="119">
        <v>32</v>
      </c>
      <c r="AK50" s="115">
        <f t="shared" ref="AK50:AK59" si="82">100-AJ50-AL50-AM50</f>
        <v>38</v>
      </c>
      <c r="AL50" s="115">
        <v>5</v>
      </c>
      <c r="AM50" s="116">
        <v>25</v>
      </c>
      <c r="AN50" s="114">
        <f t="shared" ref="AN50:AN59" si="83">AP50+AR50+AS50+AT50</f>
        <v>18.809069829059826</v>
      </c>
      <c r="AO50" s="119"/>
      <c r="AP50" s="115">
        <f t="shared" ref="AP50:AP59" si="84">AD50*AJ50%</f>
        <v>6.0189023452991446</v>
      </c>
      <c r="AQ50" s="115"/>
      <c r="AR50" s="115">
        <f t="shared" ref="AR50:AR59" si="85">AD50*AK50%</f>
        <v>7.1474465350427341</v>
      </c>
      <c r="AS50" s="115">
        <f t="shared" ref="AS50:AS59" si="86">AD50*AL50%</f>
        <v>0.9404534914529914</v>
      </c>
      <c r="AT50" s="116">
        <f t="shared" ref="AT50:AT59" si="87">AD50*AM50%</f>
        <v>4.7022674572649565</v>
      </c>
      <c r="AU50" s="119">
        <f t="shared" ref="AU50:AU58" si="88">AW50+AX50+AY50+AZ50</f>
        <v>28.213604743589745</v>
      </c>
      <c r="AV50" s="119"/>
      <c r="AW50" s="115">
        <f t="shared" ref="AW50:AW60" si="89">AE50*AJ50%</f>
        <v>9.0283535179487178</v>
      </c>
      <c r="AX50" s="115">
        <f t="shared" ref="AX50:AX59" si="90">AE50*AK50%</f>
        <v>10.721169802564102</v>
      </c>
      <c r="AY50" s="115">
        <f t="shared" ref="AY50:AY59" si="91">AE50*AL50%</f>
        <v>1.4106802371794871</v>
      </c>
      <c r="AZ50" s="116">
        <f t="shared" ref="AZ50:AZ59" si="92">AE50*AM50%</f>
        <v>7.0534011858974353</v>
      </c>
      <c r="BA50" s="119">
        <f t="shared" si="63"/>
        <v>4.7022674572649565</v>
      </c>
      <c r="BB50" s="115">
        <f t="shared" ref="BB50:BB59" si="93">AG50*AJ50%</f>
        <v>1.5047255863247861</v>
      </c>
      <c r="BC50" s="115">
        <f t="shared" ref="BC50:BC59" si="94">AG50*AK50%</f>
        <v>1.7868616337606835</v>
      </c>
      <c r="BD50" s="115">
        <f t="shared" ref="BD50:BD59" si="95">AG50*AL50%</f>
        <v>0.23511337286324785</v>
      </c>
      <c r="BE50" s="115">
        <f t="shared" ref="BE50:BE59" si="96">AG50*AM50%</f>
        <v>1.1755668643162391</v>
      </c>
      <c r="BF50" s="119">
        <f t="shared" ref="BF50:BF58" si="97">BG50+BH50+BI50+BJ50</f>
        <v>9.4045349145299131</v>
      </c>
      <c r="BG50" s="115">
        <f t="shared" ref="BG50:BG58" si="98">AH50*AJ50%</f>
        <v>3.0094511726495723</v>
      </c>
      <c r="BH50" s="115">
        <f t="shared" ref="BH50:BH58" si="99">AH50*AK50%</f>
        <v>3.573723267521367</v>
      </c>
      <c r="BI50" s="115">
        <f t="shared" ref="BI50:BI58" si="100">AH50*AL50%</f>
        <v>0.4702267457264957</v>
      </c>
      <c r="BJ50" s="115">
        <f t="shared" ref="BJ50:BJ58" si="101">AH50*AM50%</f>
        <v>2.3511337286324783</v>
      </c>
      <c r="BK50" s="21"/>
    </row>
    <row r="51" spans="1:63" x14ac:dyDescent="0.25">
      <c r="A51" s="3" t="s">
        <v>2</v>
      </c>
      <c r="B51" s="189">
        <v>1</v>
      </c>
      <c r="C51" s="113">
        <f t="shared" si="64"/>
        <v>85529</v>
      </c>
      <c r="D51" s="113">
        <f>B51*C51</f>
        <v>85529</v>
      </c>
      <c r="E51" s="114">
        <f t="shared" si="65"/>
        <v>20.383204239706483</v>
      </c>
      <c r="F51" s="115">
        <v>25</v>
      </c>
      <c r="G51" s="117">
        <f t="shared" si="52"/>
        <v>19.23076923076923</v>
      </c>
      <c r="H51" s="115">
        <f t="shared" si="66"/>
        <v>25</v>
      </c>
      <c r="I51" s="116">
        <f t="shared" si="67"/>
        <v>14.792899408284022</v>
      </c>
      <c r="J51" s="114">
        <f t="shared" si="53"/>
        <v>13.588802826470991</v>
      </c>
      <c r="K51" s="115">
        <f t="shared" si="54"/>
        <v>16.666666666666668</v>
      </c>
      <c r="L51" s="115">
        <f t="shared" si="68"/>
        <v>12.820512820512821</v>
      </c>
      <c r="M51" s="115">
        <f t="shared" si="55"/>
        <v>16.666666666666668</v>
      </c>
      <c r="N51" s="118">
        <f t="shared" si="69"/>
        <v>9.8619329388560146</v>
      </c>
      <c r="O51" s="114">
        <f t="shared" si="70"/>
        <v>1607.9451999999999</v>
      </c>
      <c r="P51" s="115">
        <f t="shared" si="56"/>
        <v>800.55143999999996</v>
      </c>
      <c r="Q51" s="115">
        <f t="shared" si="57"/>
        <v>342.11599999999999</v>
      </c>
      <c r="R51" s="115">
        <f t="shared" si="58"/>
        <v>1445.4401000000003</v>
      </c>
      <c r="S51" s="116">
        <f t="shared" si="71"/>
        <v>4196.0527400000001</v>
      </c>
      <c r="T51" s="119">
        <f t="shared" si="59"/>
        <v>2411.9177999999997</v>
      </c>
      <c r="U51" s="119">
        <f t="shared" si="60"/>
        <v>1200.8271599999998</v>
      </c>
      <c r="V51" s="119">
        <f t="shared" si="61"/>
        <v>513.17399999999998</v>
      </c>
      <c r="W51" s="119">
        <f t="shared" si="62"/>
        <v>2168.1601500000002</v>
      </c>
      <c r="X51" s="153">
        <f t="shared" si="72"/>
        <v>6294.0791099999988</v>
      </c>
      <c r="Y51" s="114">
        <f t="shared" si="73"/>
        <v>4196.0527400000001</v>
      </c>
      <c r="Z51" s="117"/>
      <c r="AA51" s="117"/>
      <c r="AB51" s="117">
        <f t="shared" si="74"/>
        <v>6294.0791099999988</v>
      </c>
      <c r="AC51" s="115">
        <f t="shared" si="75"/>
        <v>4196.0527400000001</v>
      </c>
      <c r="AD51" s="115">
        <f t="shared" si="76"/>
        <v>17.931849316239315</v>
      </c>
      <c r="AE51" s="118">
        <f t="shared" si="77"/>
        <v>26.897773974358973</v>
      </c>
      <c r="AF51" s="118">
        <f t="shared" si="78"/>
        <v>26.897773974358969</v>
      </c>
      <c r="AG51" s="115">
        <f t="shared" si="79"/>
        <v>4.4829623290598288</v>
      </c>
      <c r="AH51" s="115">
        <f t="shared" si="80"/>
        <v>8.9659246581196577</v>
      </c>
      <c r="AI51" s="111">
        <f t="shared" si="81"/>
        <v>17.931849316239315</v>
      </c>
      <c r="AJ51" s="119">
        <v>47</v>
      </c>
      <c r="AK51" s="115">
        <f t="shared" si="82"/>
        <v>18</v>
      </c>
      <c r="AL51" s="115">
        <v>10</v>
      </c>
      <c r="AM51" s="116">
        <v>25</v>
      </c>
      <c r="AN51" s="114">
        <f t="shared" si="83"/>
        <v>17.931849316239315</v>
      </c>
      <c r="AO51" s="119"/>
      <c r="AP51" s="115">
        <f t="shared" si="84"/>
        <v>8.4279691786324769</v>
      </c>
      <c r="AQ51" s="115"/>
      <c r="AR51" s="115">
        <f t="shared" si="85"/>
        <v>3.2277328769230764</v>
      </c>
      <c r="AS51" s="115">
        <f t="shared" si="86"/>
        <v>1.7931849316239317</v>
      </c>
      <c r="AT51" s="116">
        <f t="shared" si="87"/>
        <v>4.4829623290598288</v>
      </c>
      <c r="AU51" s="119">
        <f t="shared" si="88"/>
        <v>26.897773974358973</v>
      </c>
      <c r="AV51" s="119"/>
      <c r="AW51" s="115">
        <f t="shared" si="89"/>
        <v>12.641953767948717</v>
      </c>
      <c r="AX51" s="115">
        <f t="shared" si="90"/>
        <v>4.8415993153846149</v>
      </c>
      <c r="AY51" s="115">
        <f t="shared" si="91"/>
        <v>2.6897773974358974</v>
      </c>
      <c r="AZ51" s="116">
        <f t="shared" si="92"/>
        <v>6.7244434935897432</v>
      </c>
      <c r="BA51" s="119">
        <f t="shared" si="63"/>
        <v>4.4829623290598288</v>
      </c>
      <c r="BB51" s="115">
        <f t="shared" si="93"/>
        <v>2.1069922946581192</v>
      </c>
      <c r="BC51" s="115">
        <f t="shared" si="94"/>
        <v>0.80693321923076911</v>
      </c>
      <c r="BD51" s="115">
        <f t="shared" si="95"/>
        <v>0.44829623290598292</v>
      </c>
      <c r="BE51" s="115">
        <f t="shared" si="96"/>
        <v>1.1207405822649572</v>
      </c>
      <c r="BF51" s="119">
        <f t="shared" si="97"/>
        <v>8.9659246581196577</v>
      </c>
      <c r="BG51" s="115">
        <f t="shared" si="98"/>
        <v>4.2139845893162384</v>
      </c>
      <c r="BH51" s="115">
        <f t="shared" si="99"/>
        <v>1.6138664384615382</v>
      </c>
      <c r="BI51" s="115">
        <f t="shared" si="100"/>
        <v>0.89659246581196583</v>
      </c>
      <c r="BJ51" s="115">
        <f t="shared" si="101"/>
        <v>2.2414811645299144</v>
      </c>
      <c r="BK51" s="21"/>
    </row>
    <row r="52" spans="1:63" x14ac:dyDescent="0.25">
      <c r="A52" s="3" t="s">
        <v>3</v>
      </c>
      <c r="B52" s="189">
        <v>1.5</v>
      </c>
      <c r="C52" s="113">
        <f t="shared" si="64"/>
        <v>85529</v>
      </c>
      <c r="D52" s="113">
        <f>B52*C52</f>
        <v>128293.5</v>
      </c>
      <c r="E52" s="114">
        <f t="shared" si="65"/>
        <v>23.594180102241449</v>
      </c>
      <c r="F52" s="115">
        <v>30</v>
      </c>
      <c r="G52" s="117">
        <f t="shared" si="52"/>
        <v>23.076923076923077</v>
      </c>
      <c r="H52" s="115">
        <f t="shared" si="66"/>
        <v>30</v>
      </c>
      <c r="I52" s="116">
        <f t="shared" si="67"/>
        <v>17.751479289940828</v>
      </c>
      <c r="J52" s="114">
        <f t="shared" si="53"/>
        <v>15.729453401494295</v>
      </c>
      <c r="K52" s="115">
        <f t="shared" si="54"/>
        <v>20</v>
      </c>
      <c r="L52" s="115">
        <f t="shared" si="68"/>
        <v>15.384615384615383</v>
      </c>
      <c r="M52" s="115">
        <f t="shared" si="55"/>
        <v>20</v>
      </c>
      <c r="N52" s="118">
        <f t="shared" si="69"/>
        <v>11.834319526627219</v>
      </c>
      <c r="O52" s="114">
        <f t="shared" si="70"/>
        <v>940.81899999999996</v>
      </c>
      <c r="P52" s="115">
        <f t="shared" si="56"/>
        <v>1834.5970500000001</v>
      </c>
      <c r="Q52" s="115">
        <f t="shared" si="57"/>
        <v>855.29000000000008</v>
      </c>
      <c r="R52" s="115">
        <f t="shared" si="58"/>
        <v>1806.800125</v>
      </c>
      <c r="S52" s="116">
        <f t="shared" si="71"/>
        <v>5437.5061749999995</v>
      </c>
      <c r="T52" s="119">
        <f t="shared" si="59"/>
        <v>1411.2284999999999</v>
      </c>
      <c r="U52" s="119">
        <f t="shared" si="60"/>
        <v>2751.8955750000005</v>
      </c>
      <c r="V52" s="119">
        <f t="shared" si="61"/>
        <v>1282.9349999999999</v>
      </c>
      <c r="W52" s="119">
        <f t="shared" si="62"/>
        <v>2710.2001875000001</v>
      </c>
      <c r="X52" s="153">
        <f t="shared" si="72"/>
        <v>8156.2592625000016</v>
      </c>
      <c r="Y52" s="114">
        <f t="shared" si="73"/>
        <v>5437.5061749999995</v>
      </c>
      <c r="Z52" s="117"/>
      <c r="AA52" s="117"/>
      <c r="AB52" s="117">
        <f t="shared" si="74"/>
        <v>8156.2592625000016</v>
      </c>
      <c r="AC52" s="115">
        <f t="shared" si="75"/>
        <v>3625.0041166666665</v>
      </c>
      <c r="AD52" s="115">
        <f t="shared" si="76"/>
        <v>15.491470584045583</v>
      </c>
      <c r="AE52" s="118">
        <f t="shared" si="77"/>
        <v>23.237205876068373</v>
      </c>
      <c r="AF52" s="118">
        <f t="shared" si="78"/>
        <v>23.237205876068384</v>
      </c>
      <c r="AG52" s="115">
        <f t="shared" si="79"/>
        <v>3.8728676460113958</v>
      </c>
      <c r="AH52" s="115">
        <f t="shared" si="80"/>
        <v>7.7457352920227915</v>
      </c>
      <c r="AI52" s="111">
        <f t="shared" si="81"/>
        <v>23.237205876068373</v>
      </c>
      <c r="AJ52" s="119">
        <v>22</v>
      </c>
      <c r="AK52" s="115">
        <f t="shared" si="82"/>
        <v>33</v>
      </c>
      <c r="AL52" s="115">
        <v>20</v>
      </c>
      <c r="AM52" s="116">
        <v>25</v>
      </c>
      <c r="AN52" s="114">
        <f t="shared" si="83"/>
        <v>15.491470584045583</v>
      </c>
      <c r="AO52" s="119"/>
      <c r="AP52" s="115">
        <f t="shared" si="84"/>
        <v>3.4081235284900284</v>
      </c>
      <c r="AQ52" s="115"/>
      <c r="AR52" s="115">
        <f t="shared" si="85"/>
        <v>5.1121852927350426</v>
      </c>
      <c r="AS52" s="115">
        <f t="shared" si="86"/>
        <v>3.0982941168091167</v>
      </c>
      <c r="AT52" s="116">
        <f t="shared" si="87"/>
        <v>3.8728676460113958</v>
      </c>
      <c r="AU52" s="119">
        <f t="shared" si="88"/>
        <v>23.237205876068373</v>
      </c>
      <c r="AV52" s="119"/>
      <c r="AW52" s="115">
        <f t="shared" si="89"/>
        <v>5.1121852927350417</v>
      </c>
      <c r="AX52" s="115">
        <f t="shared" si="90"/>
        <v>7.6682779391025635</v>
      </c>
      <c r="AY52" s="115">
        <f t="shared" si="91"/>
        <v>4.6474411752136744</v>
      </c>
      <c r="AZ52" s="116">
        <f t="shared" si="92"/>
        <v>5.8093014690170932</v>
      </c>
      <c r="BA52" s="119">
        <f t="shared" si="63"/>
        <v>3.8728676460113958</v>
      </c>
      <c r="BB52" s="115">
        <f t="shared" si="93"/>
        <v>0.8520308821225071</v>
      </c>
      <c r="BC52" s="115">
        <f t="shared" si="94"/>
        <v>1.2780463231837607</v>
      </c>
      <c r="BD52" s="115">
        <f t="shared" si="95"/>
        <v>0.77457352920227918</v>
      </c>
      <c r="BE52" s="115">
        <f t="shared" si="96"/>
        <v>0.96821691150284894</v>
      </c>
      <c r="BF52" s="119">
        <f t="shared" si="97"/>
        <v>7.7457352920227915</v>
      </c>
      <c r="BG52" s="115">
        <f t="shared" si="98"/>
        <v>1.7040617642450142</v>
      </c>
      <c r="BH52" s="115">
        <f t="shared" si="99"/>
        <v>2.5560926463675213</v>
      </c>
      <c r="BI52" s="115">
        <f t="shared" si="100"/>
        <v>1.5491470584045584</v>
      </c>
      <c r="BJ52" s="115">
        <f t="shared" si="101"/>
        <v>1.9364338230056979</v>
      </c>
      <c r="BK52" s="21"/>
    </row>
    <row r="53" spans="1:63" x14ac:dyDescent="0.25">
      <c r="A53" s="3" t="s">
        <v>4</v>
      </c>
      <c r="B53" s="189">
        <v>1.5</v>
      </c>
      <c r="C53" s="113">
        <f t="shared" si="64"/>
        <v>85529</v>
      </c>
      <c r="D53" s="113">
        <f t="shared" ref="D53:D58" si="102">B53*C53</f>
        <v>128293.5</v>
      </c>
      <c r="E53" s="114">
        <f t="shared" si="65"/>
        <v>22.94455066921606</v>
      </c>
      <c r="F53" s="115">
        <v>30</v>
      </c>
      <c r="G53" s="117">
        <f t="shared" si="52"/>
        <v>23.076923076923077</v>
      </c>
      <c r="H53" s="115">
        <f t="shared" si="66"/>
        <v>30</v>
      </c>
      <c r="I53" s="116">
        <f t="shared" si="67"/>
        <v>17.751479289940828</v>
      </c>
      <c r="J53" s="114">
        <f t="shared" si="53"/>
        <v>15.296367112810705</v>
      </c>
      <c r="K53" s="115">
        <f t="shared" si="54"/>
        <v>20</v>
      </c>
      <c r="L53" s="115">
        <f t="shared" si="68"/>
        <v>15.384615384615383</v>
      </c>
      <c r="M53" s="115">
        <f t="shared" si="55"/>
        <v>20</v>
      </c>
      <c r="N53" s="118">
        <f t="shared" si="69"/>
        <v>11.834319526627219</v>
      </c>
      <c r="O53" s="114">
        <f t="shared" si="70"/>
        <v>1069.1125</v>
      </c>
      <c r="P53" s="115">
        <f t="shared" si="56"/>
        <v>2501.72325</v>
      </c>
      <c r="Q53" s="115">
        <f t="shared" si="57"/>
        <v>213.82250000000002</v>
      </c>
      <c r="R53" s="115">
        <f t="shared" si="58"/>
        <v>1806.800125</v>
      </c>
      <c r="S53" s="116">
        <f t="shared" si="71"/>
        <v>5591.4583750000002</v>
      </c>
      <c r="T53" s="119">
        <f t="shared" si="59"/>
        <v>1603.66875</v>
      </c>
      <c r="U53" s="119">
        <f t="shared" si="60"/>
        <v>3752.584875</v>
      </c>
      <c r="V53" s="119">
        <f t="shared" si="61"/>
        <v>320.73374999999999</v>
      </c>
      <c r="W53" s="119">
        <f t="shared" si="62"/>
        <v>2710.2001875000001</v>
      </c>
      <c r="X53" s="153">
        <f t="shared" si="72"/>
        <v>8387.1875625000011</v>
      </c>
      <c r="Y53" s="114">
        <f t="shared" si="73"/>
        <v>5591.4583750000002</v>
      </c>
      <c r="Z53" s="117"/>
      <c r="AA53" s="117"/>
      <c r="AB53" s="117">
        <f t="shared" si="74"/>
        <v>8387.1875625000011</v>
      </c>
      <c r="AC53" s="115">
        <f t="shared" si="75"/>
        <v>3727.6389166666668</v>
      </c>
      <c r="AD53" s="115">
        <f t="shared" si="76"/>
        <v>15.93008084045584</v>
      </c>
      <c r="AE53" s="118">
        <f t="shared" si="77"/>
        <v>23.895121260683759</v>
      </c>
      <c r="AF53" s="118">
        <f t="shared" si="78"/>
        <v>23.895121260683766</v>
      </c>
      <c r="AG53" s="115">
        <f t="shared" si="79"/>
        <v>3.9825202101139601</v>
      </c>
      <c r="AH53" s="115">
        <f t="shared" si="80"/>
        <v>7.9650404202279201</v>
      </c>
      <c r="AI53" s="111">
        <f t="shared" si="81"/>
        <v>23.895121260683759</v>
      </c>
      <c r="AJ53" s="119">
        <v>25</v>
      </c>
      <c r="AK53" s="115">
        <f t="shared" si="82"/>
        <v>45</v>
      </c>
      <c r="AL53" s="115">
        <v>5</v>
      </c>
      <c r="AM53" s="116">
        <v>25</v>
      </c>
      <c r="AN53" s="114">
        <f t="shared" si="83"/>
        <v>15.93008084045584</v>
      </c>
      <c r="AO53" s="119"/>
      <c r="AP53" s="115">
        <f t="shared" si="84"/>
        <v>3.9825202101139601</v>
      </c>
      <c r="AQ53" s="115"/>
      <c r="AR53" s="115">
        <f t="shared" si="85"/>
        <v>7.1685363782051281</v>
      </c>
      <c r="AS53" s="115">
        <f t="shared" si="86"/>
        <v>0.79650404202279201</v>
      </c>
      <c r="AT53" s="116">
        <f t="shared" si="87"/>
        <v>3.9825202101139601</v>
      </c>
      <c r="AU53" s="119">
        <f t="shared" si="88"/>
        <v>23.895121260683759</v>
      </c>
      <c r="AV53" s="119"/>
      <c r="AW53" s="115">
        <f t="shared" si="89"/>
        <v>5.9737803151709397</v>
      </c>
      <c r="AX53" s="115">
        <f t="shared" si="90"/>
        <v>10.752804567307692</v>
      </c>
      <c r="AY53" s="115">
        <f t="shared" si="91"/>
        <v>1.194756063034188</v>
      </c>
      <c r="AZ53" s="116">
        <f t="shared" si="92"/>
        <v>5.9737803151709397</v>
      </c>
      <c r="BA53" s="119">
        <f t="shared" si="63"/>
        <v>3.9825202101139601</v>
      </c>
      <c r="BB53" s="115">
        <f t="shared" si="93"/>
        <v>0.99563005252849002</v>
      </c>
      <c r="BC53" s="115">
        <f t="shared" si="94"/>
        <v>1.792134094551282</v>
      </c>
      <c r="BD53" s="115">
        <f t="shared" si="95"/>
        <v>0.199126010505698</v>
      </c>
      <c r="BE53" s="115">
        <f t="shared" si="96"/>
        <v>0.99563005252849002</v>
      </c>
      <c r="BF53" s="119">
        <f t="shared" si="97"/>
        <v>7.9650404202279201</v>
      </c>
      <c r="BG53" s="115">
        <f t="shared" si="98"/>
        <v>1.99126010505698</v>
      </c>
      <c r="BH53" s="115">
        <f t="shared" si="99"/>
        <v>3.5842681891025641</v>
      </c>
      <c r="BI53" s="115">
        <f t="shared" si="100"/>
        <v>0.39825202101139601</v>
      </c>
      <c r="BJ53" s="115">
        <f t="shared" si="101"/>
        <v>1.99126010505698</v>
      </c>
      <c r="BK53" s="21"/>
    </row>
    <row r="54" spans="1:63" x14ac:dyDescent="0.25">
      <c r="A54" s="3" t="s">
        <v>5</v>
      </c>
      <c r="B54" s="189">
        <v>4.25</v>
      </c>
      <c r="C54" s="113">
        <f t="shared" si="64"/>
        <v>85529</v>
      </c>
      <c r="D54" s="113">
        <f t="shared" si="102"/>
        <v>363498.25</v>
      </c>
      <c r="E54" s="114">
        <f t="shared" si="65"/>
        <v>19.896538002387587</v>
      </c>
      <c r="F54" s="115">
        <v>25</v>
      </c>
      <c r="G54" s="117">
        <f t="shared" si="52"/>
        <v>19.23076923076923</v>
      </c>
      <c r="H54" s="115">
        <f t="shared" si="66"/>
        <v>25</v>
      </c>
      <c r="I54" s="116">
        <f t="shared" si="67"/>
        <v>14.792899408284022</v>
      </c>
      <c r="J54" s="114">
        <f t="shared" si="53"/>
        <v>13.26435866825839</v>
      </c>
      <c r="K54" s="115">
        <f t="shared" si="54"/>
        <v>16.666666666666668</v>
      </c>
      <c r="L54" s="115">
        <f t="shared" si="68"/>
        <v>12.820512820512821</v>
      </c>
      <c r="M54" s="115">
        <f t="shared" si="55"/>
        <v>16.666666666666668</v>
      </c>
      <c r="N54" s="118">
        <f t="shared" si="69"/>
        <v>9.8619329388560146</v>
      </c>
      <c r="O54" s="114">
        <f t="shared" si="70"/>
        <v>6106.7706000000007</v>
      </c>
      <c r="P54" s="115">
        <f t="shared" si="56"/>
        <v>5292.5345200000002</v>
      </c>
      <c r="Q54" s="115">
        <f t="shared" si="57"/>
        <v>726.99649999999997</v>
      </c>
      <c r="R54" s="115">
        <f t="shared" si="58"/>
        <v>6143.120425000001</v>
      </c>
      <c r="S54" s="116">
        <f t="shared" si="71"/>
        <v>18269.422044999999</v>
      </c>
      <c r="T54" s="119">
        <f t="shared" si="59"/>
        <v>9160.1558999999997</v>
      </c>
      <c r="U54" s="119">
        <f t="shared" si="60"/>
        <v>7938.8017799999989</v>
      </c>
      <c r="V54" s="119">
        <f t="shared" si="61"/>
        <v>1090.4947499999998</v>
      </c>
      <c r="W54" s="119">
        <f t="shared" si="62"/>
        <v>9214.6806375000015</v>
      </c>
      <c r="X54" s="153">
        <f t="shared" si="72"/>
        <v>27404.133067499999</v>
      </c>
      <c r="Y54" s="114">
        <f t="shared" si="73"/>
        <v>18269.422044999999</v>
      </c>
      <c r="Z54" s="117"/>
      <c r="AA54" s="117"/>
      <c r="AB54" s="117">
        <f t="shared" si="74"/>
        <v>27404.133067499999</v>
      </c>
      <c r="AC54" s="115">
        <f t="shared" si="75"/>
        <v>4298.6875399999999</v>
      </c>
      <c r="AD54" s="115">
        <f t="shared" si="76"/>
        <v>18.370459572649573</v>
      </c>
      <c r="AE54" s="118">
        <f t="shared" si="77"/>
        <v>27.555689358974359</v>
      </c>
      <c r="AF54" s="118">
        <f t="shared" si="78"/>
        <v>27.555689358974355</v>
      </c>
      <c r="AG54" s="115">
        <f t="shared" si="79"/>
        <v>4.5926148931623931</v>
      </c>
      <c r="AH54" s="115">
        <f t="shared" si="80"/>
        <v>9.1852297863247863</v>
      </c>
      <c r="AI54" s="111">
        <f t="shared" si="81"/>
        <v>78.074453183760681</v>
      </c>
      <c r="AJ54" s="119">
        <v>42</v>
      </c>
      <c r="AK54" s="115">
        <f t="shared" si="82"/>
        <v>28</v>
      </c>
      <c r="AL54" s="115">
        <v>5</v>
      </c>
      <c r="AM54" s="116">
        <v>25</v>
      </c>
      <c r="AN54" s="114">
        <f t="shared" si="83"/>
        <v>18.370459572649573</v>
      </c>
      <c r="AO54" s="119"/>
      <c r="AP54" s="115">
        <f t="shared" si="84"/>
        <v>7.71559302051282</v>
      </c>
      <c r="AQ54" s="115"/>
      <c r="AR54" s="115">
        <f t="shared" si="85"/>
        <v>5.1437286803418809</v>
      </c>
      <c r="AS54" s="115">
        <f t="shared" si="86"/>
        <v>0.91852297863247867</v>
      </c>
      <c r="AT54" s="116">
        <f t="shared" si="87"/>
        <v>4.5926148931623931</v>
      </c>
      <c r="AU54" s="119">
        <f t="shared" si="88"/>
        <v>27.555689358974359</v>
      </c>
      <c r="AV54" s="119"/>
      <c r="AW54" s="115">
        <f t="shared" si="89"/>
        <v>11.57338953076923</v>
      </c>
      <c r="AX54" s="115">
        <f t="shared" si="90"/>
        <v>7.7155930205128209</v>
      </c>
      <c r="AY54" s="115">
        <f t="shared" si="91"/>
        <v>1.3777844679487181</v>
      </c>
      <c r="AZ54" s="116">
        <f t="shared" si="92"/>
        <v>6.8889223397435897</v>
      </c>
      <c r="BA54" s="119">
        <f t="shared" si="63"/>
        <v>4.5926148931623931</v>
      </c>
      <c r="BB54" s="115">
        <f t="shared" si="93"/>
        <v>1.928898255128205</v>
      </c>
      <c r="BC54" s="115">
        <f t="shared" si="94"/>
        <v>1.2859321700854702</v>
      </c>
      <c r="BD54" s="115">
        <f t="shared" si="95"/>
        <v>0.22963074465811967</v>
      </c>
      <c r="BE54" s="115">
        <f t="shared" si="96"/>
        <v>1.1481537232905983</v>
      </c>
      <c r="BF54" s="119">
        <f t="shared" si="97"/>
        <v>9.1852297863247863</v>
      </c>
      <c r="BG54" s="115">
        <f t="shared" si="98"/>
        <v>3.85779651025641</v>
      </c>
      <c r="BH54" s="115">
        <f t="shared" si="99"/>
        <v>2.5718643401709405</v>
      </c>
      <c r="BI54" s="115">
        <f t="shared" si="100"/>
        <v>0.45926148931623934</v>
      </c>
      <c r="BJ54" s="115">
        <f t="shared" si="101"/>
        <v>2.2963074465811966</v>
      </c>
      <c r="BK54" s="21"/>
    </row>
    <row r="55" spans="1:63" x14ac:dyDescent="0.25">
      <c r="A55" s="3" t="s">
        <v>6</v>
      </c>
      <c r="B55" s="189">
        <v>1</v>
      </c>
      <c r="C55" s="113">
        <f t="shared" si="64"/>
        <v>85529</v>
      </c>
      <c r="D55" s="113">
        <f t="shared" si="102"/>
        <v>85529</v>
      </c>
      <c r="E55" s="114">
        <f t="shared" si="65"/>
        <v>20.987174504469493</v>
      </c>
      <c r="F55" s="115">
        <v>27</v>
      </c>
      <c r="G55" s="117">
        <f t="shared" si="52"/>
        <v>20.76923076923077</v>
      </c>
      <c r="H55" s="115">
        <f t="shared" si="66"/>
        <v>27</v>
      </c>
      <c r="I55" s="116">
        <f t="shared" si="67"/>
        <v>15.976331360946746</v>
      </c>
      <c r="J55" s="114">
        <f t="shared" si="53"/>
        <v>13.991449669646329</v>
      </c>
      <c r="K55" s="115">
        <f t="shared" si="54"/>
        <v>18</v>
      </c>
      <c r="L55" s="115">
        <f t="shared" si="68"/>
        <v>13.846153846153845</v>
      </c>
      <c r="M55" s="115">
        <f t="shared" si="55"/>
        <v>18</v>
      </c>
      <c r="N55" s="118">
        <f t="shared" si="69"/>
        <v>10.650887573964498</v>
      </c>
      <c r="O55" s="114">
        <f t="shared" si="70"/>
        <v>1013.6770370370369</v>
      </c>
      <c r="P55" s="115">
        <f t="shared" si="56"/>
        <v>1564.863925925926</v>
      </c>
      <c r="Q55" s="115">
        <f t="shared" si="57"/>
        <v>158.38703703703703</v>
      </c>
      <c r="R55" s="115">
        <f t="shared" si="58"/>
        <v>1338.3704629629628</v>
      </c>
      <c r="S55" s="116">
        <f t="shared" si="71"/>
        <v>4075.2984629629627</v>
      </c>
      <c r="T55" s="119">
        <f t="shared" si="59"/>
        <v>1520.5155555555555</v>
      </c>
      <c r="U55" s="119">
        <f t="shared" si="60"/>
        <v>2347.2958888888893</v>
      </c>
      <c r="V55" s="119">
        <f t="shared" si="61"/>
        <v>237.58055555555555</v>
      </c>
      <c r="W55" s="119">
        <f t="shared" si="62"/>
        <v>2007.5556944444443</v>
      </c>
      <c r="X55" s="153">
        <f t="shared" si="72"/>
        <v>6112.9476944444441</v>
      </c>
      <c r="Y55" s="114">
        <f t="shared" si="73"/>
        <v>4075.2984629629623</v>
      </c>
      <c r="Z55" s="117"/>
      <c r="AA55" s="117"/>
      <c r="AB55" s="117">
        <f t="shared" si="74"/>
        <v>6112.9476944444441</v>
      </c>
      <c r="AC55" s="115">
        <f t="shared" si="75"/>
        <v>4075.2984629629623</v>
      </c>
      <c r="AD55" s="115">
        <f t="shared" si="76"/>
        <v>17.415805397277616</v>
      </c>
      <c r="AE55" s="118">
        <f t="shared" si="77"/>
        <v>26.123708095916424</v>
      </c>
      <c r="AF55" s="118">
        <f t="shared" si="78"/>
        <v>26.123708095916427</v>
      </c>
      <c r="AG55" s="115">
        <f t="shared" si="79"/>
        <v>4.353951349319404</v>
      </c>
      <c r="AH55" s="115">
        <f t="shared" si="80"/>
        <v>8.7079026986388079</v>
      </c>
      <c r="AI55" s="111">
        <f t="shared" si="81"/>
        <v>17.415805397277616</v>
      </c>
      <c r="AJ55" s="119">
        <v>32</v>
      </c>
      <c r="AK55" s="115">
        <f t="shared" si="82"/>
        <v>38</v>
      </c>
      <c r="AL55" s="115">
        <v>5</v>
      </c>
      <c r="AM55" s="116">
        <v>25</v>
      </c>
      <c r="AN55" s="114">
        <f t="shared" si="83"/>
        <v>17.415805397277616</v>
      </c>
      <c r="AO55" s="119"/>
      <c r="AP55" s="115">
        <f t="shared" si="84"/>
        <v>5.5730577271288375</v>
      </c>
      <c r="AQ55" s="115"/>
      <c r="AR55" s="115">
        <f t="shared" si="85"/>
        <v>6.6180060509654943</v>
      </c>
      <c r="AS55" s="115">
        <f t="shared" si="86"/>
        <v>0.87079026986388086</v>
      </c>
      <c r="AT55" s="116">
        <f t="shared" si="87"/>
        <v>4.353951349319404</v>
      </c>
      <c r="AU55" s="119">
        <f t="shared" si="88"/>
        <v>26.123708095916427</v>
      </c>
      <c r="AV55" s="119"/>
      <c r="AW55" s="115">
        <f t="shared" si="89"/>
        <v>8.3595865906932563</v>
      </c>
      <c r="AX55" s="115">
        <f t="shared" si="90"/>
        <v>9.9270090764482415</v>
      </c>
      <c r="AY55" s="115">
        <f t="shared" si="91"/>
        <v>1.3061854047958212</v>
      </c>
      <c r="AZ55" s="116">
        <f t="shared" si="92"/>
        <v>6.530927023979106</v>
      </c>
      <c r="BA55" s="119">
        <f t="shared" si="63"/>
        <v>4.353951349319404</v>
      </c>
      <c r="BB55" s="115">
        <f t="shared" si="93"/>
        <v>1.3932644317822094</v>
      </c>
      <c r="BC55" s="115">
        <f t="shared" si="94"/>
        <v>1.6545015127413736</v>
      </c>
      <c r="BD55" s="115">
        <f t="shared" si="95"/>
        <v>0.21769756746597022</v>
      </c>
      <c r="BE55" s="115">
        <f t="shared" si="96"/>
        <v>1.088487837329851</v>
      </c>
      <c r="BF55" s="119">
        <f t="shared" si="97"/>
        <v>8.7079026986388079</v>
      </c>
      <c r="BG55" s="115">
        <f t="shared" si="98"/>
        <v>2.7865288635644188</v>
      </c>
      <c r="BH55" s="115">
        <f t="shared" si="99"/>
        <v>3.3090030254827472</v>
      </c>
      <c r="BI55" s="115">
        <f t="shared" si="100"/>
        <v>0.43539513493194043</v>
      </c>
      <c r="BJ55" s="115">
        <f t="shared" si="101"/>
        <v>2.176975674659702</v>
      </c>
      <c r="BK55" s="21"/>
    </row>
    <row r="56" spans="1:63" x14ac:dyDescent="0.25">
      <c r="A56" s="3" t="s">
        <v>7</v>
      </c>
      <c r="B56" s="189">
        <v>1</v>
      </c>
      <c r="C56" s="113">
        <f t="shared" si="64"/>
        <v>85529</v>
      </c>
      <c r="D56" s="113">
        <f t="shared" si="102"/>
        <v>85529</v>
      </c>
      <c r="E56" s="114">
        <f t="shared" si="65"/>
        <v>15.615384615384615</v>
      </c>
      <c r="F56" s="115">
        <v>29</v>
      </c>
      <c r="G56" s="117">
        <v>14</v>
      </c>
      <c r="H56" s="115">
        <f t="shared" si="66"/>
        <v>29</v>
      </c>
      <c r="I56" s="116">
        <f t="shared" si="67"/>
        <v>10.769230769230768</v>
      </c>
      <c r="J56" s="114">
        <f t="shared" si="53"/>
        <v>11.111111111111111</v>
      </c>
      <c r="K56" s="115">
        <v>20</v>
      </c>
      <c r="L56" s="115">
        <v>10</v>
      </c>
      <c r="M56" s="115">
        <f t="shared" si="55"/>
        <v>19.333333333333332</v>
      </c>
      <c r="N56" s="118">
        <f t="shared" si="69"/>
        <v>7.1794871794871788</v>
      </c>
      <c r="O56" s="114">
        <f t="shared" si="70"/>
        <v>589.85517241379307</v>
      </c>
      <c r="P56" s="115">
        <f t="shared" si="56"/>
        <v>4887.3714285714286</v>
      </c>
      <c r="Q56" s="115">
        <f t="shared" si="57"/>
        <v>0</v>
      </c>
      <c r="R56" s="115">
        <f t="shared" si="58"/>
        <v>0</v>
      </c>
      <c r="S56" s="116">
        <f t="shared" si="71"/>
        <v>5477.2266009852219</v>
      </c>
      <c r="T56" s="119">
        <f t="shared" si="59"/>
        <v>855.29</v>
      </c>
      <c r="U56" s="119">
        <f t="shared" si="60"/>
        <v>6842.32</v>
      </c>
      <c r="V56" s="119">
        <v>0</v>
      </c>
      <c r="W56" s="119">
        <v>0</v>
      </c>
      <c r="X56" s="153">
        <f t="shared" si="72"/>
        <v>7697.61</v>
      </c>
      <c r="Y56" s="114">
        <f t="shared" si="73"/>
        <v>5477.2266009852219</v>
      </c>
      <c r="Z56" s="117"/>
      <c r="AA56" s="117"/>
      <c r="AB56" s="117">
        <f t="shared" si="74"/>
        <v>7697.6100000000006</v>
      </c>
      <c r="AC56" s="115">
        <f t="shared" si="75"/>
        <v>5477.2266009852219</v>
      </c>
      <c r="AD56" s="115">
        <f t="shared" si="76"/>
        <v>23.406951286261631</v>
      </c>
      <c r="AE56" s="118">
        <f t="shared" si="77"/>
        <v>35.110426929392446</v>
      </c>
      <c r="AF56" s="118">
        <f t="shared" si="78"/>
        <v>32.895769230769233</v>
      </c>
      <c r="AG56" s="115">
        <f t="shared" si="79"/>
        <v>5.8517378215654077</v>
      </c>
      <c r="AH56" s="115">
        <f t="shared" si="80"/>
        <v>11.703475643130815</v>
      </c>
      <c r="AI56" s="111">
        <f t="shared" si="81"/>
        <v>23.406951286261631</v>
      </c>
      <c r="AJ56" s="119">
        <v>20</v>
      </c>
      <c r="AK56" s="115">
        <f t="shared" si="82"/>
        <v>80</v>
      </c>
      <c r="AL56" s="115">
        <v>0</v>
      </c>
      <c r="AM56" s="116">
        <v>0</v>
      </c>
      <c r="AN56" s="114">
        <f t="shared" si="83"/>
        <v>23.406951286261631</v>
      </c>
      <c r="AO56" s="119"/>
      <c r="AP56" s="115">
        <f t="shared" si="84"/>
        <v>4.6813902572523265</v>
      </c>
      <c r="AQ56" s="115"/>
      <c r="AR56" s="115">
        <f t="shared" si="85"/>
        <v>18.725561029009306</v>
      </c>
      <c r="AS56" s="115">
        <f t="shared" si="86"/>
        <v>0</v>
      </c>
      <c r="AT56" s="116">
        <f t="shared" si="87"/>
        <v>0</v>
      </c>
      <c r="AU56" s="119">
        <f t="shared" si="88"/>
        <v>35.110426929392446</v>
      </c>
      <c r="AV56" s="119"/>
      <c r="AW56" s="115">
        <f t="shared" si="89"/>
        <v>7.0220853858784897</v>
      </c>
      <c r="AX56" s="115">
        <f t="shared" si="90"/>
        <v>28.088341543513959</v>
      </c>
      <c r="AY56" s="115">
        <f t="shared" si="91"/>
        <v>0</v>
      </c>
      <c r="AZ56" s="116">
        <f t="shared" si="92"/>
        <v>0</v>
      </c>
      <c r="BA56" s="119">
        <f t="shared" si="63"/>
        <v>5.8517378215654077</v>
      </c>
      <c r="BB56" s="115">
        <f t="shared" si="93"/>
        <v>1.1703475643130816</v>
      </c>
      <c r="BC56" s="115">
        <f t="shared" si="94"/>
        <v>4.6813902572523265</v>
      </c>
      <c r="BD56" s="115">
        <f t="shared" si="95"/>
        <v>0</v>
      </c>
      <c r="BE56" s="115">
        <f t="shared" si="96"/>
        <v>0</v>
      </c>
      <c r="BF56" s="119">
        <f t="shared" si="97"/>
        <v>11.703475643130815</v>
      </c>
      <c r="BG56" s="115">
        <f t="shared" si="98"/>
        <v>2.3406951286261632</v>
      </c>
      <c r="BH56" s="115">
        <f t="shared" si="99"/>
        <v>9.362780514504653</v>
      </c>
      <c r="BI56" s="115">
        <f t="shared" si="100"/>
        <v>0</v>
      </c>
      <c r="BJ56" s="115">
        <f t="shared" si="101"/>
        <v>0</v>
      </c>
      <c r="BK56" s="21"/>
    </row>
    <row r="57" spans="1:63" x14ac:dyDescent="0.25">
      <c r="A57" s="171" t="s">
        <v>11</v>
      </c>
      <c r="B57" s="191">
        <v>0.5</v>
      </c>
      <c r="C57" s="173">
        <f t="shared" si="64"/>
        <v>85529</v>
      </c>
      <c r="D57" s="173">
        <f t="shared" si="102"/>
        <v>42764.5</v>
      </c>
      <c r="E57" s="174">
        <f t="shared" si="65"/>
        <v>22.226277372262771</v>
      </c>
      <c r="F57" s="175">
        <v>29</v>
      </c>
      <c r="G57" s="176">
        <v>21</v>
      </c>
      <c r="H57" s="175">
        <f t="shared" si="66"/>
        <v>29</v>
      </c>
      <c r="I57" s="116">
        <f t="shared" si="67"/>
        <v>16.153846153846153</v>
      </c>
      <c r="J57" s="174">
        <f t="shared" si="53"/>
        <v>16.129032258064516</v>
      </c>
      <c r="K57" s="175">
        <v>20</v>
      </c>
      <c r="L57" s="175">
        <f>K57/1.3</f>
        <v>15.384615384615383</v>
      </c>
      <c r="M57" s="175">
        <f t="shared" si="55"/>
        <v>19.333333333333332</v>
      </c>
      <c r="N57" s="178">
        <f t="shared" si="69"/>
        <v>10.769230769230768</v>
      </c>
      <c r="O57" s="174">
        <f t="shared" si="70"/>
        <v>294.92758620689654</v>
      </c>
      <c r="P57" s="175">
        <f t="shared" si="56"/>
        <v>1629.1238095238095</v>
      </c>
      <c r="Q57" s="175">
        <f t="shared" si="57"/>
        <v>0</v>
      </c>
      <c r="R57" s="175">
        <f t="shared" si="58"/>
        <v>0</v>
      </c>
      <c r="S57" s="177">
        <f t="shared" si="71"/>
        <v>1924.0513957307062</v>
      </c>
      <c r="T57" s="179">
        <f t="shared" si="59"/>
        <v>427.64499999999998</v>
      </c>
      <c r="U57" s="179">
        <f t="shared" si="60"/>
        <v>2223.7539999999999</v>
      </c>
      <c r="V57" s="179">
        <v>0</v>
      </c>
      <c r="W57" s="179">
        <v>0</v>
      </c>
      <c r="X57" s="180">
        <f t="shared" si="72"/>
        <v>2651.3989999999999</v>
      </c>
      <c r="Y57" s="174">
        <f t="shared" si="73"/>
        <v>1924.0513957307062</v>
      </c>
      <c r="Z57" s="176"/>
      <c r="AA57" s="176"/>
      <c r="AB57" s="176">
        <f t="shared" si="74"/>
        <v>2651.3989999999999</v>
      </c>
      <c r="AC57" s="175">
        <f t="shared" si="75"/>
        <v>3848.1027914614124</v>
      </c>
      <c r="AD57" s="175">
        <f t="shared" si="76"/>
        <v>16.444883724194071</v>
      </c>
      <c r="AE57" s="178">
        <f t="shared" si="77"/>
        <v>24.667325586291106</v>
      </c>
      <c r="AF57" s="178">
        <f t="shared" si="78"/>
        <v>22.661529914529915</v>
      </c>
      <c r="AG57" s="175">
        <f t="shared" si="79"/>
        <v>4.1112209310485177</v>
      </c>
      <c r="AH57" s="175">
        <f t="shared" si="80"/>
        <v>8.2224418620970354</v>
      </c>
      <c r="AI57" s="181">
        <f t="shared" si="81"/>
        <v>8.2224418620970354</v>
      </c>
      <c r="AJ57" s="179">
        <v>20</v>
      </c>
      <c r="AK57" s="175">
        <f t="shared" si="82"/>
        <v>80</v>
      </c>
      <c r="AL57" s="175">
        <v>0</v>
      </c>
      <c r="AM57" s="177">
        <v>0</v>
      </c>
      <c r="AN57" s="174">
        <f t="shared" si="83"/>
        <v>16.444883724194071</v>
      </c>
      <c r="AO57" s="179"/>
      <c r="AP57" s="175">
        <f t="shared" si="84"/>
        <v>3.2889767448388145</v>
      </c>
      <c r="AQ57" s="175"/>
      <c r="AR57" s="175">
        <f t="shared" si="85"/>
        <v>13.155906979355258</v>
      </c>
      <c r="AS57" s="175">
        <f t="shared" si="86"/>
        <v>0</v>
      </c>
      <c r="AT57" s="177">
        <f t="shared" si="87"/>
        <v>0</v>
      </c>
      <c r="AU57" s="179">
        <f t="shared" si="88"/>
        <v>24.66732558629111</v>
      </c>
      <c r="AV57" s="179"/>
      <c r="AW57" s="175">
        <f t="shared" si="89"/>
        <v>4.9334651172582218</v>
      </c>
      <c r="AX57" s="175">
        <f t="shared" si="90"/>
        <v>19.733860469032887</v>
      </c>
      <c r="AY57" s="175">
        <f t="shared" si="91"/>
        <v>0</v>
      </c>
      <c r="AZ57" s="177">
        <f t="shared" si="92"/>
        <v>0</v>
      </c>
      <c r="BA57" s="179">
        <f t="shared" si="63"/>
        <v>4.1112209310485177</v>
      </c>
      <c r="BB57" s="175">
        <f t="shared" si="93"/>
        <v>0.82224418620970363</v>
      </c>
      <c r="BC57" s="175">
        <f t="shared" si="94"/>
        <v>3.2889767448388145</v>
      </c>
      <c r="BD57" s="175">
        <f t="shared" si="95"/>
        <v>0</v>
      </c>
      <c r="BE57" s="175">
        <f t="shared" si="96"/>
        <v>0</v>
      </c>
      <c r="BF57" s="179">
        <f t="shared" si="97"/>
        <v>8.2224418620970354</v>
      </c>
      <c r="BG57" s="115">
        <f t="shared" si="98"/>
        <v>1.6444883724194073</v>
      </c>
      <c r="BH57" s="115">
        <f t="shared" si="99"/>
        <v>6.5779534896776291</v>
      </c>
      <c r="BI57" s="115">
        <f t="shared" si="100"/>
        <v>0</v>
      </c>
      <c r="BJ57" s="115">
        <f t="shared" si="101"/>
        <v>0</v>
      </c>
      <c r="BK57" s="21"/>
    </row>
    <row r="58" spans="1:63" ht="15.75" thickBot="1" x14ac:dyDescent="0.3">
      <c r="A58" s="4" t="s">
        <v>20</v>
      </c>
      <c r="B58" s="190">
        <v>1</v>
      </c>
      <c r="C58" s="113">
        <f t="shared" si="64"/>
        <v>85529</v>
      </c>
      <c r="D58" s="113">
        <f t="shared" si="102"/>
        <v>85529</v>
      </c>
      <c r="E58" s="114">
        <f t="shared" si="65"/>
        <v>24.048096192384769</v>
      </c>
      <c r="F58" s="115">
        <v>30</v>
      </c>
      <c r="G58" s="117">
        <f>F58/1.3</f>
        <v>23.076923076923077</v>
      </c>
      <c r="H58" s="115">
        <f t="shared" si="66"/>
        <v>30</v>
      </c>
      <c r="I58" s="116">
        <f t="shared" si="67"/>
        <v>17.751479289940828</v>
      </c>
      <c r="J58" s="114">
        <f t="shared" si="53"/>
        <v>16.032064128256515</v>
      </c>
      <c r="K58" s="115">
        <f>F58/1.5</f>
        <v>20</v>
      </c>
      <c r="L58" s="115">
        <f>K58/1.3</f>
        <v>15.384615384615383</v>
      </c>
      <c r="M58" s="115">
        <f t="shared" si="55"/>
        <v>20</v>
      </c>
      <c r="N58" s="118">
        <f t="shared" si="69"/>
        <v>11.834319526627219</v>
      </c>
      <c r="O58" s="114">
        <f t="shared" si="70"/>
        <v>1140.3866666666665</v>
      </c>
      <c r="P58" s="115">
        <f t="shared" si="56"/>
        <v>926.56416666666667</v>
      </c>
      <c r="Q58" s="115">
        <f t="shared" si="57"/>
        <v>285.09666666666664</v>
      </c>
      <c r="R58" s="115">
        <f t="shared" si="58"/>
        <v>1204.5334166666667</v>
      </c>
      <c r="S58" s="116">
        <f t="shared" si="71"/>
        <v>3556.5809166666668</v>
      </c>
      <c r="T58" s="119">
        <f t="shared" si="59"/>
        <v>1710.58</v>
      </c>
      <c r="U58" s="119">
        <f t="shared" si="60"/>
        <v>1389.8462500000001</v>
      </c>
      <c r="V58" s="119">
        <f>(D58*AL58/100)/M58</f>
        <v>427.64499999999998</v>
      </c>
      <c r="W58" s="119">
        <f>(D58*AM58/100)/N58</f>
        <v>1806.800125</v>
      </c>
      <c r="X58" s="153">
        <f t="shared" si="72"/>
        <v>5334.8713749999997</v>
      </c>
      <c r="Y58" s="114">
        <f t="shared" si="73"/>
        <v>3556.5809166666668</v>
      </c>
      <c r="Z58" s="115"/>
      <c r="AA58" s="115"/>
      <c r="AB58" s="117">
        <f t="shared" si="74"/>
        <v>5334.8713749999997</v>
      </c>
      <c r="AC58" s="115">
        <f t="shared" si="75"/>
        <v>3556.5809166666668</v>
      </c>
      <c r="AD58" s="115">
        <f t="shared" si="76"/>
        <v>15.199063746438746</v>
      </c>
      <c r="AE58" s="118">
        <f t="shared" si="77"/>
        <v>22.798595619658119</v>
      </c>
      <c r="AF58" s="118">
        <f t="shared" si="78"/>
        <v>22.798595619658119</v>
      </c>
      <c r="AG58" s="115">
        <f t="shared" si="79"/>
        <v>3.7997659366096865</v>
      </c>
      <c r="AH58" s="115">
        <f t="shared" si="80"/>
        <v>7.5995318732193731</v>
      </c>
      <c r="AI58" s="111">
        <f t="shared" si="81"/>
        <v>15.199063746438746</v>
      </c>
      <c r="AJ58" s="119">
        <v>40</v>
      </c>
      <c r="AK58" s="115">
        <f t="shared" si="82"/>
        <v>25</v>
      </c>
      <c r="AL58" s="115">
        <v>10</v>
      </c>
      <c r="AM58" s="116">
        <v>25</v>
      </c>
      <c r="AN58" s="114">
        <f t="shared" si="83"/>
        <v>15.199063746438748</v>
      </c>
      <c r="AO58" s="119"/>
      <c r="AP58" s="115">
        <f t="shared" si="84"/>
        <v>6.0796254985754992</v>
      </c>
      <c r="AQ58" s="115"/>
      <c r="AR58" s="115">
        <f t="shared" si="85"/>
        <v>3.7997659366096865</v>
      </c>
      <c r="AS58" s="115">
        <f t="shared" si="86"/>
        <v>1.5199063746438748</v>
      </c>
      <c r="AT58" s="116">
        <f t="shared" si="87"/>
        <v>3.7997659366096865</v>
      </c>
      <c r="AU58" s="119">
        <f t="shared" si="88"/>
        <v>22.798595619658119</v>
      </c>
      <c r="AV58" s="119"/>
      <c r="AW58" s="115">
        <f t="shared" si="89"/>
        <v>9.1194382478632487</v>
      </c>
      <c r="AX58" s="115">
        <f t="shared" si="90"/>
        <v>5.6996489049145298</v>
      </c>
      <c r="AY58" s="115">
        <f t="shared" si="91"/>
        <v>2.2798595619658122</v>
      </c>
      <c r="AZ58" s="116">
        <f t="shared" si="92"/>
        <v>5.6996489049145298</v>
      </c>
      <c r="BA58" s="119">
        <f t="shared" si="63"/>
        <v>3.799765936609687</v>
      </c>
      <c r="BB58" s="115">
        <f t="shared" si="93"/>
        <v>1.5199063746438748</v>
      </c>
      <c r="BC58" s="115">
        <f t="shared" si="94"/>
        <v>0.94994148415242163</v>
      </c>
      <c r="BD58" s="115">
        <f t="shared" si="95"/>
        <v>0.3799765936609687</v>
      </c>
      <c r="BE58" s="115">
        <f t="shared" si="96"/>
        <v>0.94994148415242163</v>
      </c>
      <c r="BF58" s="119">
        <f t="shared" si="97"/>
        <v>7.599531873219374</v>
      </c>
      <c r="BG58" s="115">
        <f t="shared" si="98"/>
        <v>3.0398127492877496</v>
      </c>
      <c r="BH58" s="115">
        <f t="shared" si="99"/>
        <v>1.8998829683048433</v>
      </c>
      <c r="BI58" s="115">
        <f t="shared" si="100"/>
        <v>0.7599531873219374</v>
      </c>
      <c r="BJ58" s="115">
        <f t="shared" si="101"/>
        <v>1.8998829683048433</v>
      </c>
      <c r="BK58" s="21"/>
    </row>
    <row r="59" spans="1:63" ht="15.75" hidden="1" thickBot="1" x14ac:dyDescent="0.3">
      <c r="A59" s="4" t="s">
        <v>12</v>
      </c>
      <c r="B59" s="162"/>
      <c r="C59" s="113">
        <f t="shared" si="64"/>
        <v>85529</v>
      </c>
      <c r="D59" s="113"/>
      <c r="E59" s="114"/>
      <c r="F59" s="115"/>
      <c r="G59" s="115"/>
      <c r="H59" s="115"/>
      <c r="I59" s="116"/>
      <c r="J59" s="114"/>
      <c r="K59" s="115">
        <v>20</v>
      </c>
      <c r="L59" s="115"/>
      <c r="M59" s="115"/>
      <c r="N59" s="118"/>
      <c r="O59" s="114"/>
      <c r="P59" s="115"/>
      <c r="Q59" s="115"/>
      <c r="R59" s="115"/>
      <c r="S59" s="116"/>
      <c r="T59" s="119"/>
      <c r="U59" s="119"/>
      <c r="V59" s="119"/>
      <c r="W59" s="119"/>
      <c r="X59" s="153"/>
      <c r="Y59" s="114"/>
      <c r="Z59" s="115"/>
      <c r="AA59" s="115"/>
      <c r="AB59" s="115"/>
      <c r="AC59" s="115"/>
      <c r="AD59" s="115"/>
      <c r="AE59" s="118"/>
      <c r="AF59" s="118"/>
      <c r="AG59" s="115"/>
      <c r="AH59" s="115"/>
      <c r="AI59" s="111"/>
      <c r="AJ59" s="119">
        <v>25</v>
      </c>
      <c r="AK59" s="115">
        <f t="shared" si="82"/>
        <v>25</v>
      </c>
      <c r="AL59" s="115">
        <v>25</v>
      </c>
      <c r="AM59" s="116">
        <v>25</v>
      </c>
      <c r="AN59" s="114">
        <f t="shared" si="83"/>
        <v>0</v>
      </c>
      <c r="AO59" s="119"/>
      <c r="AP59" s="115">
        <f t="shared" si="84"/>
        <v>0</v>
      </c>
      <c r="AQ59" s="115"/>
      <c r="AR59" s="115">
        <f t="shared" si="85"/>
        <v>0</v>
      </c>
      <c r="AS59" s="115">
        <f t="shared" si="86"/>
        <v>0</v>
      </c>
      <c r="AT59" s="116">
        <f t="shared" si="87"/>
        <v>0</v>
      </c>
      <c r="AU59" s="119"/>
      <c r="AV59" s="119"/>
      <c r="AW59" s="115">
        <f t="shared" si="89"/>
        <v>0</v>
      </c>
      <c r="AX59" s="115">
        <f t="shared" si="90"/>
        <v>0</v>
      </c>
      <c r="AY59" s="115">
        <f t="shared" si="91"/>
        <v>0</v>
      </c>
      <c r="AZ59" s="116">
        <f t="shared" si="92"/>
        <v>0</v>
      </c>
      <c r="BA59" s="119"/>
      <c r="BB59" s="115">
        <f t="shared" si="93"/>
        <v>0</v>
      </c>
      <c r="BC59" s="115">
        <f t="shared" si="94"/>
        <v>0</v>
      </c>
      <c r="BD59" s="115">
        <f t="shared" si="95"/>
        <v>0</v>
      </c>
      <c r="BE59" s="115">
        <f t="shared" si="96"/>
        <v>0</v>
      </c>
      <c r="BF59" s="119"/>
      <c r="BG59" s="115"/>
      <c r="BH59" s="115"/>
      <c r="BI59" s="115"/>
      <c r="BJ59" s="116"/>
      <c r="BK59" s="21"/>
    </row>
    <row r="60" spans="1:63" ht="15.75" hidden="1" thickBot="1" x14ac:dyDescent="0.3">
      <c r="A60" s="4" t="s">
        <v>13</v>
      </c>
      <c r="B60" s="113"/>
      <c r="C60" s="113">
        <f t="shared" si="64"/>
        <v>85529</v>
      </c>
      <c r="D60" s="113"/>
      <c r="E60" s="114"/>
      <c r="F60" s="115"/>
      <c r="G60" s="115"/>
      <c r="H60" s="115"/>
      <c r="I60" s="116"/>
      <c r="J60" s="114"/>
      <c r="K60" s="115">
        <v>20</v>
      </c>
      <c r="L60" s="115"/>
      <c r="M60" s="115"/>
      <c r="N60" s="118"/>
      <c r="O60" s="114"/>
      <c r="P60" s="115"/>
      <c r="Q60" s="115"/>
      <c r="R60" s="115"/>
      <c r="S60" s="116"/>
      <c r="T60" s="119"/>
      <c r="U60" s="119"/>
      <c r="V60" s="119"/>
      <c r="W60" s="119"/>
      <c r="X60" s="153"/>
      <c r="Y60" s="114"/>
      <c r="Z60" s="115"/>
      <c r="AA60" s="115"/>
      <c r="AB60" s="115"/>
      <c r="AC60" s="115"/>
      <c r="AD60" s="115"/>
      <c r="AE60" s="118"/>
      <c r="AF60" s="118"/>
      <c r="AG60" s="115"/>
      <c r="AH60" s="115"/>
      <c r="AI60" s="111"/>
      <c r="AJ60" s="119">
        <v>100</v>
      </c>
      <c r="AK60" s="115"/>
      <c r="AL60" s="115"/>
      <c r="AM60" s="116"/>
      <c r="AN60" s="114"/>
      <c r="AO60" s="119"/>
      <c r="AP60" s="115">
        <f>$AD$16*AJ60%</f>
        <v>0</v>
      </c>
      <c r="AQ60" s="115"/>
      <c r="AR60" s="115"/>
      <c r="AS60" s="115"/>
      <c r="AT60" s="116"/>
      <c r="AU60" s="119"/>
      <c r="AV60" s="119"/>
      <c r="AW60" s="115">
        <f t="shared" si="89"/>
        <v>0</v>
      </c>
      <c r="AX60" s="115"/>
      <c r="AY60" s="115"/>
      <c r="AZ60" s="116"/>
      <c r="BA60" s="119"/>
      <c r="BB60" s="115"/>
      <c r="BC60" s="115"/>
      <c r="BD60" s="115"/>
      <c r="BE60" s="116"/>
      <c r="BF60" s="119"/>
      <c r="BG60" s="115"/>
      <c r="BH60" s="115"/>
      <c r="BI60" s="115"/>
      <c r="BJ60" s="116"/>
      <c r="BK60" s="21"/>
    </row>
    <row r="61" spans="1:63" ht="15.75" hidden="1" thickBot="1" x14ac:dyDescent="0.3">
      <c r="A61" s="4" t="s">
        <v>24</v>
      </c>
      <c r="B61" s="113"/>
      <c r="C61" s="113">
        <f t="shared" si="64"/>
        <v>85529</v>
      </c>
      <c r="D61" s="113"/>
      <c r="E61" s="114"/>
      <c r="F61" s="115"/>
      <c r="G61" s="115"/>
      <c r="H61" s="115"/>
      <c r="I61" s="116"/>
      <c r="J61" s="114"/>
      <c r="K61" s="115">
        <v>20</v>
      </c>
      <c r="L61" s="115"/>
      <c r="M61" s="115"/>
      <c r="N61" s="118"/>
      <c r="O61" s="114"/>
      <c r="P61" s="115"/>
      <c r="Q61" s="115"/>
      <c r="R61" s="115"/>
      <c r="S61" s="116"/>
      <c r="T61" s="119"/>
      <c r="U61" s="119"/>
      <c r="V61" s="119"/>
      <c r="W61" s="119"/>
      <c r="X61" s="153"/>
      <c r="Y61" s="114"/>
      <c r="Z61" s="115"/>
      <c r="AA61" s="115"/>
      <c r="AB61" s="115"/>
      <c r="AC61" s="115"/>
      <c r="AD61" s="115"/>
      <c r="AE61" s="118"/>
      <c r="AF61" s="118"/>
      <c r="AG61" s="115"/>
      <c r="AH61" s="115"/>
      <c r="AI61" s="111"/>
      <c r="AJ61" s="119">
        <v>100</v>
      </c>
      <c r="AK61" s="115"/>
      <c r="AL61" s="115"/>
      <c r="AM61" s="116"/>
      <c r="AN61" s="114"/>
      <c r="AO61" s="119"/>
      <c r="AP61" s="115">
        <f>$AD$16*AJ61%</f>
        <v>0</v>
      </c>
      <c r="AQ61" s="115"/>
      <c r="AR61" s="115"/>
      <c r="AS61" s="115"/>
      <c r="AT61" s="116"/>
      <c r="AU61" s="119"/>
      <c r="AV61" s="119"/>
      <c r="AW61" s="115">
        <f>$AE$16*AJ61%</f>
        <v>0</v>
      </c>
      <c r="AX61" s="115"/>
      <c r="AY61" s="115"/>
      <c r="AZ61" s="116"/>
      <c r="BA61" s="119"/>
      <c r="BB61" s="115"/>
      <c r="BC61" s="115"/>
      <c r="BD61" s="115"/>
      <c r="BE61" s="116"/>
      <c r="BF61" s="119"/>
      <c r="BG61" s="115"/>
      <c r="BH61" s="115"/>
      <c r="BI61" s="115"/>
      <c r="BJ61" s="116"/>
      <c r="BK61" s="21"/>
    </row>
    <row r="62" spans="1:63" ht="15.75" hidden="1" thickBot="1" x14ac:dyDescent="0.3">
      <c r="A62" s="4" t="s">
        <v>28</v>
      </c>
      <c r="B62" s="113"/>
      <c r="C62" s="113">
        <f t="shared" si="64"/>
        <v>85529</v>
      </c>
      <c r="D62" s="113"/>
      <c r="E62" s="114"/>
      <c r="F62" s="115"/>
      <c r="G62" s="115"/>
      <c r="H62" s="115"/>
      <c r="I62" s="116"/>
      <c r="J62" s="114"/>
      <c r="K62" s="115"/>
      <c r="L62" s="115"/>
      <c r="M62" s="115"/>
      <c r="N62" s="118"/>
      <c r="O62" s="114"/>
      <c r="P62" s="115"/>
      <c r="Q62" s="115"/>
      <c r="R62" s="115"/>
      <c r="S62" s="116"/>
      <c r="T62" s="119"/>
      <c r="U62" s="119"/>
      <c r="V62" s="119"/>
      <c r="W62" s="119"/>
      <c r="X62" s="153"/>
      <c r="Y62" s="114"/>
      <c r="Z62" s="115"/>
      <c r="AA62" s="115"/>
      <c r="AB62" s="115"/>
      <c r="AC62" s="115"/>
      <c r="AD62" s="115"/>
      <c r="AE62" s="118"/>
      <c r="AF62" s="118"/>
      <c r="AG62" s="115"/>
      <c r="AH62" s="115"/>
      <c r="AI62" s="111"/>
      <c r="AJ62" s="119"/>
      <c r="AK62" s="115"/>
      <c r="AL62" s="115"/>
      <c r="AM62" s="116"/>
      <c r="AN62" s="114"/>
      <c r="AO62" s="119"/>
      <c r="AP62" s="115">
        <f>$AD$16*AJ62%</f>
        <v>0</v>
      </c>
      <c r="AQ62" s="115"/>
      <c r="AR62" s="115"/>
      <c r="AS62" s="115"/>
      <c r="AT62" s="116"/>
      <c r="AU62" s="119"/>
      <c r="AV62" s="119"/>
      <c r="AW62" s="115">
        <f>$AE$16*AJ62%</f>
        <v>0</v>
      </c>
      <c r="AX62" s="115"/>
      <c r="AY62" s="115"/>
      <c r="AZ62" s="116"/>
      <c r="BA62" s="119"/>
      <c r="BB62" s="115"/>
      <c r="BC62" s="115"/>
      <c r="BD62" s="115"/>
      <c r="BE62" s="116"/>
      <c r="BF62" s="119"/>
      <c r="BG62" s="115"/>
      <c r="BH62" s="115"/>
      <c r="BI62" s="115"/>
      <c r="BJ62" s="116"/>
      <c r="BK62" s="21"/>
    </row>
    <row r="63" spans="1:63" ht="15.75" hidden="1" thickBot="1" x14ac:dyDescent="0.3">
      <c r="A63" s="8" t="s">
        <v>21</v>
      </c>
      <c r="B63" s="113"/>
      <c r="C63" s="113">
        <f t="shared" si="64"/>
        <v>85529</v>
      </c>
      <c r="D63" s="113"/>
      <c r="E63" s="114"/>
      <c r="F63" s="115"/>
      <c r="G63" s="115"/>
      <c r="H63" s="115"/>
      <c r="I63" s="116"/>
      <c r="J63" s="114"/>
      <c r="K63" s="115">
        <v>20</v>
      </c>
      <c r="L63" s="115"/>
      <c r="M63" s="115"/>
      <c r="N63" s="118"/>
      <c r="O63" s="114"/>
      <c r="P63" s="115"/>
      <c r="Q63" s="115"/>
      <c r="R63" s="115"/>
      <c r="S63" s="116"/>
      <c r="T63" s="119"/>
      <c r="U63" s="119"/>
      <c r="V63" s="119"/>
      <c r="W63" s="119"/>
      <c r="X63" s="153"/>
      <c r="Y63" s="114"/>
      <c r="Z63" s="115"/>
      <c r="AA63" s="115"/>
      <c r="AB63" s="115"/>
      <c r="AC63" s="115"/>
      <c r="AD63" s="115"/>
      <c r="AE63" s="118"/>
      <c r="AF63" s="118"/>
      <c r="AG63" s="115"/>
      <c r="AH63" s="115"/>
      <c r="AI63" s="111"/>
      <c r="AJ63" s="119">
        <v>100</v>
      </c>
      <c r="AK63" s="115"/>
      <c r="AL63" s="115"/>
      <c r="AM63" s="116"/>
      <c r="AN63" s="114"/>
      <c r="AO63" s="119"/>
      <c r="AP63" s="115"/>
      <c r="AQ63" s="115"/>
      <c r="AR63" s="115"/>
      <c r="AS63" s="115"/>
      <c r="AT63" s="116"/>
      <c r="AU63" s="119"/>
      <c r="AV63" s="119"/>
      <c r="AW63" s="115"/>
      <c r="AX63" s="115"/>
      <c r="AY63" s="115"/>
      <c r="AZ63" s="116"/>
      <c r="BA63" s="119"/>
      <c r="BB63" s="115"/>
      <c r="BC63" s="115"/>
      <c r="BD63" s="115"/>
      <c r="BE63" s="116"/>
      <c r="BF63" s="119"/>
      <c r="BG63" s="115"/>
      <c r="BH63" s="115"/>
      <c r="BI63" s="115"/>
      <c r="BJ63" s="116"/>
      <c r="BK63" s="21"/>
    </row>
    <row r="64" spans="1:63" ht="15.75" hidden="1" thickBot="1" x14ac:dyDescent="0.3">
      <c r="A64" s="8" t="s">
        <v>26</v>
      </c>
      <c r="B64" s="113"/>
      <c r="C64" s="113">
        <f t="shared" si="64"/>
        <v>85529</v>
      </c>
      <c r="D64" s="113"/>
      <c r="E64" s="114"/>
      <c r="F64" s="115"/>
      <c r="G64" s="115"/>
      <c r="H64" s="115"/>
      <c r="I64" s="116"/>
      <c r="J64" s="114"/>
      <c r="K64" s="115">
        <v>20</v>
      </c>
      <c r="L64" s="115"/>
      <c r="M64" s="115"/>
      <c r="N64" s="118"/>
      <c r="O64" s="114"/>
      <c r="P64" s="115"/>
      <c r="Q64" s="115"/>
      <c r="R64" s="115"/>
      <c r="S64" s="116"/>
      <c r="T64" s="119"/>
      <c r="U64" s="119"/>
      <c r="V64" s="119"/>
      <c r="W64" s="119"/>
      <c r="X64" s="153"/>
      <c r="Y64" s="114"/>
      <c r="Z64" s="115"/>
      <c r="AA64" s="115"/>
      <c r="AB64" s="115"/>
      <c r="AC64" s="115"/>
      <c r="AD64" s="115"/>
      <c r="AE64" s="118"/>
      <c r="AF64" s="118"/>
      <c r="AG64" s="115"/>
      <c r="AH64" s="115"/>
      <c r="AI64" s="111"/>
      <c r="AJ64" s="119">
        <v>100</v>
      </c>
      <c r="AK64" s="115"/>
      <c r="AL64" s="115"/>
      <c r="AM64" s="116"/>
      <c r="AN64" s="114"/>
      <c r="AO64" s="119"/>
      <c r="AP64" s="115"/>
      <c r="AQ64" s="115"/>
      <c r="AR64" s="115"/>
      <c r="AS64" s="115"/>
      <c r="AT64" s="116"/>
      <c r="AU64" s="119"/>
      <c r="AV64" s="119"/>
      <c r="AW64" s="115"/>
      <c r="AX64" s="115"/>
      <c r="AY64" s="115"/>
      <c r="AZ64" s="116"/>
      <c r="BA64" s="119"/>
      <c r="BB64" s="115"/>
      <c r="BC64" s="115"/>
      <c r="BD64" s="115"/>
      <c r="BE64" s="116"/>
      <c r="BF64" s="119"/>
      <c r="BG64" s="115"/>
      <c r="BH64" s="115"/>
      <c r="BI64" s="115"/>
      <c r="BJ64" s="116"/>
      <c r="BK64" s="21"/>
    </row>
    <row r="65" spans="1:63" ht="15.75" hidden="1" thickBot="1" x14ac:dyDescent="0.3">
      <c r="A65" s="4" t="s">
        <v>8</v>
      </c>
      <c r="B65" s="113"/>
      <c r="C65" s="113">
        <f t="shared" si="64"/>
        <v>85529</v>
      </c>
      <c r="D65" s="113"/>
      <c r="E65" s="114"/>
      <c r="F65" s="115"/>
      <c r="G65" s="115"/>
      <c r="H65" s="115"/>
      <c r="I65" s="116"/>
      <c r="J65" s="114"/>
      <c r="K65" s="115">
        <v>20</v>
      </c>
      <c r="L65" s="115"/>
      <c r="M65" s="115"/>
      <c r="N65" s="118"/>
      <c r="O65" s="114"/>
      <c r="P65" s="115"/>
      <c r="Q65" s="115"/>
      <c r="R65" s="115"/>
      <c r="S65" s="116"/>
      <c r="T65" s="119"/>
      <c r="U65" s="119"/>
      <c r="V65" s="119"/>
      <c r="W65" s="119"/>
      <c r="X65" s="153"/>
      <c r="Y65" s="114"/>
      <c r="Z65" s="115"/>
      <c r="AA65" s="115"/>
      <c r="AB65" s="115"/>
      <c r="AC65" s="115"/>
      <c r="AD65" s="115"/>
      <c r="AE65" s="118"/>
      <c r="AF65" s="118"/>
      <c r="AG65" s="115"/>
      <c r="AH65" s="115"/>
      <c r="AI65" s="111"/>
      <c r="AJ65" s="119">
        <v>100</v>
      </c>
      <c r="AK65" s="115"/>
      <c r="AL65" s="115"/>
      <c r="AM65" s="116"/>
      <c r="AN65" s="114"/>
      <c r="AO65" s="119"/>
      <c r="AP65" s="115"/>
      <c r="AQ65" s="115"/>
      <c r="AR65" s="115"/>
      <c r="AS65" s="115"/>
      <c r="AT65" s="116"/>
      <c r="AU65" s="119"/>
      <c r="AV65" s="119"/>
      <c r="AW65" s="115"/>
      <c r="AX65" s="115"/>
      <c r="AY65" s="115"/>
      <c r="AZ65" s="116"/>
      <c r="BA65" s="119"/>
      <c r="BB65" s="115"/>
      <c r="BC65" s="115"/>
      <c r="BD65" s="115"/>
      <c r="BE65" s="116"/>
      <c r="BF65" s="119"/>
      <c r="BG65" s="115"/>
      <c r="BH65" s="115"/>
      <c r="BI65" s="115"/>
      <c r="BJ65" s="116"/>
      <c r="BK65" s="21"/>
    </row>
    <row r="66" spans="1:63" ht="15.75" hidden="1" thickBot="1" x14ac:dyDescent="0.3">
      <c r="A66" s="12" t="s">
        <v>9</v>
      </c>
      <c r="B66" s="120"/>
      <c r="C66" s="120">
        <f t="shared" si="64"/>
        <v>85529</v>
      </c>
      <c r="D66" s="120"/>
      <c r="E66" s="121"/>
      <c r="F66" s="122"/>
      <c r="G66" s="122"/>
      <c r="H66" s="122"/>
      <c r="I66" s="123"/>
      <c r="J66" s="114"/>
      <c r="K66" s="122">
        <v>20</v>
      </c>
      <c r="L66" s="122"/>
      <c r="M66" s="122"/>
      <c r="N66" s="124"/>
      <c r="O66" s="114"/>
      <c r="P66" s="115"/>
      <c r="Q66" s="115"/>
      <c r="R66" s="115"/>
      <c r="S66" s="116"/>
      <c r="T66" s="119"/>
      <c r="U66" s="119"/>
      <c r="V66" s="119"/>
      <c r="W66" s="119"/>
      <c r="X66" s="153"/>
      <c r="Y66" s="114"/>
      <c r="Z66" s="122"/>
      <c r="AA66" s="122"/>
      <c r="AB66" s="122"/>
      <c r="AC66" s="122"/>
      <c r="AD66" s="122"/>
      <c r="AE66" s="124"/>
      <c r="AF66" s="124"/>
      <c r="AG66" s="122"/>
      <c r="AH66" s="122"/>
      <c r="AI66" s="125"/>
      <c r="AJ66" s="126">
        <v>100</v>
      </c>
      <c r="AK66" s="122"/>
      <c r="AL66" s="122"/>
      <c r="AM66" s="123"/>
      <c r="AN66" s="121"/>
      <c r="AO66" s="126"/>
      <c r="AP66" s="122"/>
      <c r="AQ66" s="122"/>
      <c r="AR66" s="122"/>
      <c r="AS66" s="122"/>
      <c r="AT66" s="123"/>
      <c r="AU66" s="126"/>
      <c r="AV66" s="126"/>
      <c r="AW66" s="122"/>
      <c r="AX66" s="122"/>
      <c r="AY66" s="122"/>
      <c r="AZ66" s="123"/>
      <c r="BA66" s="126"/>
      <c r="BB66" s="122"/>
      <c r="BC66" s="122"/>
      <c r="BD66" s="122"/>
      <c r="BE66" s="123"/>
      <c r="BF66" s="126"/>
      <c r="BG66" s="122"/>
      <c r="BH66" s="122"/>
      <c r="BI66" s="122"/>
      <c r="BJ66" s="123"/>
      <c r="BK66" s="21"/>
    </row>
    <row r="67" spans="1:63" ht="15.75" thickBot="1" x14ac:dyDescent="0.3">
      <c r="A67" s="66" t="s">
        <v>22</v>
      </c>
      <c r="B67" s="184">
        <f>B48+B58</f>
        <v>14.75</v>
      </c>
      <c r="C67" s="127">
        <f t="shared" si="64"/>
        <v>85529</v>
      </c>
      <c r="D67" s="127">
        <f>D48+D58</f>
        <v>1261552.75</v>
      </c>
      <c r="E67" s="128"/>
      <c r="F67" s="129"/>
      <c r="G67" s="129"/>
      <c r="H67" s="129"/>
      <c r="I67" s="130"/>
      <c r="J67" s="128"/>
      <c r="K67" s="129"/>
      <c r="L67" s="129"/>
      <c r="M67" s="129"/>
      <c r="N67" s="131"/>
      <c r="O67" s="163"/>
      <c r="P67" s="164"/>
      <c r="Q67" s="164"/>
      <c r="R67" s="164"/>
      <c r="S67" s="165"/>
      <c r="T67" s="132"/>
      <c r="U67" s="129"/>
      <c r="V67" s="129"/>
      <c r="W67" s="130"/>
      <c r="X67" s="154"/>
      <c r="Y67" s="128">
        <f>Y48+Y58</f>
        <v>60554.257046345556</v>
      </c>
      <c r="Z67" s="129"/>
      <c r="AA67" s="129"/>
      <c r="AB67" s="129"/>
      <c r="AC67" s="129"/>
      <c r="AD67" s="129"/>
      <c r="AE67" s="131"/>
      <c r="AF67" s="154"/>
      <c r="AG67" s="127"/>
      <c r="AH67" s="127"/>
      <c r="AI67" s="127">
        <f>AI48+AI58</f>
        <v>258.778876266434</v>
      </c>
      <c r="AJ67" s="132"/>
      <c r="AK67" s="129"/>
      <c r="AL67" s="129"/>
      <c r="AM67" s="130"/>
      <c r="AN67" s="128"/>
      <c r="AO67" s="132"/>
      <c r="AP67" s="129"/>
      <c r="AQ67" s="129"/>
      <c r="AR67" s="129"/>
      <c r="AS67" s="129"/>
      <c r="AT67" s="130"/>
      <c r="AU67" s="132"/>
      <c r="AV67" s="132"/>
      <c r="AW67" s="129"/>
      <c r="AX67" s="129"/>
      <c r="AY67" s="129"/>
      <c r="AZ67" s="130"/>
      <c r="BA67" s="132"/>
      <c r="BB67" s="129"/>
      <c r="BC67" s="129"/>
      <c r="BD67" s="129"/>
      <c r="BE67" s="130"/>
      <c r="BF67" s="132"/>
      <c r="BG67" s="129"/>
      <c r="BH67" s="129"/>
      <c r="BI67" s="129"/>
      <c r="BJ67" s="130"/>
      <c r="BK67" s="21"/>
    </row>
    <row r="68" spans="1:63" x14ac:dyDescent="0.25">
      <c r="A68" s="185"/>
      <c r="B68" s="186"/>
      <c r="C68" s="187"/>
      <c r="D68" s="187"/>
      <c r="E68" s="187"/>
      <c r="F68" s="187"/>
      <c r="G68" s="187"/>
      <c r="H68" s="187"/>
      <c r="I68" s="187"/>
      <c r="J68" s="187"/>
      <c r="K68" s="187"/>
      <c r="L68" s="187"/>
      <c r="M68" s="187"/>
      <c r="N68" s="187"/>
      <c r="O68" s="187"/>
      <c r="P68" s="187"/>
      <c r="Q68" s="187"/>
      <c r="R68" s="187"/>
      <c r="S68" s="187"/>
      <c r="T68" s="187"/>
      <c r="U68" s="187"/>
      <c r="V68" s="187"/>
      <c r="W68" s="187"/>
      <c r="X68" s="187"/>
      <c r="Y68" s="187"/>
      <c r="Z68" s="187"/>
      <c r="AA68" s="187"/>
      <c r="AB68" s="187"/>
      <c r="AC68" s="187"/>
      <c r="AD68" s="187"/>
      <c r="AE68" s="187"/>
      <c r="AF68" s="187"/>
      <c r="AG68" s="187"/>
      <c r="AH68" s="187"/>
      <c r="AI68" s="187"/>
      <c r="AJ68" s="187"/>
      <c r="AK68" s="187"/>
      <c r="AL68" s="187"/>
      <c r="AM68" s="187"/>
      <c r="AN68" s="187"/>
      <c r="AO68" s="187"/>
      <c r="AP68" s="187"/>
      <c r="AQ68" s="187"/>
      <c r="AR68" s="187"/>
      <c r="AS68" s="187"/>
      <c r="AT68" s="187"/>
      <c r="AU68" s="187"/>
      <c r="AV68" s="187"/>
      <c r="AW68" s="187"/>
      <c r="AX68" s="187"/>
      <c r="AY68" s="187"/>
      <c r="AZ68" s="187"/>
      <c r="BA68" s="187"/>
      <c r="BB68" s="187"/>
      <c r="BC68" s="187"/>
      <c r="BD68" s="187"/>
      <c r="BE68" s="187"/>
      <c r="BF68" s="187"/>
      <c r="BG68" s="187"/>
      <c r="BH68" s="187"/>
      <c r="BI68" s="187"/>
      <c r="BJ68" s="187"/>
      <c r="BK68" s="21"/>
    </row>
    <row r="69" spans="1:63" x14ac:dyDescent="0.25">
      <c r="A69" s="185"/>
      <c r="B69" s="186"/>
      <c r="C69" s="187"/>
      <c r="D69" s="187"/>
      <c r="E69" s="187"/>
      <c r="F69" s="187"/>
      <c r="G69" s="187"/>
      <c r="H69" s="187"/>
      <c r="I69" s="187"/>
      <c r="J69" s="187"/>
      <c r="K69" s="187"/>
      <c r="L69" s="187"/>
      <c r="M69" s="187"/>
      <c r="N69" s="187"/>
      <c r="O69" s="187"/>
      <c r="P69" s="187"/>
      <c r="Q69" s="187"/>
      <c r="R69" s="187"/>
      <c r="S69" s="187"/>
      <c r="T69" s="187"/>
      <c r="U69" s="187"/>
      <c r="V69" s="187"/>
      <c r="W69" s="187"/>
      <c r="X69" s="187"/>
      <c r="Y69" s="187"/>
      <c r="Z69" s="187"/>
      <c r="AA69" s="187"/>
      <c r="AB69" s="187"/>
      <c r="AC69" s="187"/>
      <c r="AD69" s="187"/>
      <c r="AE69" s="187"/>
      <c r="AF69" s="187"/>
      <c r="AG69" s="187"/>
      <c r="AH69" s="187"/>
      <c r="AI69" s="187"/>
      <c r="AJ69" s="187"/>
      <c r="AK69" s="187"/>
      <c r="AL69" s="187"/>
      <c r="AM69" s="187"/>
      <c r="AN69" s="187"/>
      <c r="AO69" s="187"/>
      <c r="AP69" s="187"/>
      <c r="AQ69" s="187"/>
      <c r="AR69" s="187"/>
      <c r="AS69" s="187"/>
      <c r="AT69" s="187"/>
      <c r="AU69" s="187"/>
      <c r="AV69" s="187"/>
      <c r="AW69" s="187"/>
      <c r="AX69" s="187"/>
      <c r="AY69" s="187"/>
      <c r="AZ69" s="187"/>
      <c r="BA69" s="187"/>
      <c r="BB69" s="187"/>
      <c r="BC69" s="187"/>
      <c r="BD69" s="187"/>
      <c r="BE69" s="187"/>
      <c r="BF69" s="187"/>
      <c r="BG69" s="187"/>
      <c r="BH69" s="187"/>
      <c r="BI69" s="187"/>
      <c r="BJ69" s="187"/>
      <c r="BK69" s="21"/>
    </row>
    <row r="70" spans="1:63" x14ac:dyDescent="0.25">
      <c r="A70" s="185"/>
      <c r="B70" s="186"/>
      <c r="C70" s="187"/>
      <c r="D70" s="187"/>
      <c r="E70" s="187"/>
      <c r="F70" s="187"/>
      <c r="G70" s="187"/>
      <c r="H70" s="187"/>
      <c r="I70" s="187"/>
      <c r="J70" s="187"/>
      <c r="K70" s="187"/>
      <c r="L70" s="187"/>
      <c r="M70" s="187"/>
      <c r="N70" s="187"/>
      <c r="O70" s="187"/>
      <c r="P70" s="187"/>
      <c r="Q70" s="187"/>
      <c r="R70" s="187"/>
      <c r="S70" s="187"/>
      <c r="T70" s="187"/>
      <c r="U70" s="187"/>
      <c r="V70" s="187"/>
      <c r="W70" s="187"/>
      <c r="X70" s="187"/>
      <c r="Y70" s="187"/>
      <c r="Z70" s="187"/>
      <c r="AA70" s="187"/>
      <c r="AB70" s="187"/>
      <c r="AC70" s="187"/>
      <c r="AD70" s="187"/>
      <c r="AE70" s="187"/>
      <c r="AF70" s="187"/>
      <c r="AG70" s="187"/>
      <c r="AH70" s="187"/>
      <c r="AI70" s="187"/>
      <c r="AJ70" s="187"/>
      <c r="AK70" s="187"/>
      <c r="AL70" s="187"/>
      <c r="AM70" s="187"/>
      <c r="AN70" s="187"/>
      <c r="AO70" s="187"/>
      <c r="AP70" s="187"/>
      <c r="AQ70" s="187"/>
      <c r="AR70" s="187"/>
      <c r="AS70" s="187"/>
      <c r="AT70" s="187"/>
      <c r="AU70" s="187"/>
      <c r="AV70" s="187"/>
      <c r="AW70" s="187"/>
      <c r="AX70" s="187"/>
      <c r="AY70" s="187"/>
      <c r="AZ70" s="187"/>
      <c r="BA70" s="187"/>
      <c r="BB70" s="187"/>
      <c r="BC70" s="187"/>
      <c r="BD70" s="187"/>
      <c r="BE70" s="187"/>
      <c r="BF70" s="187"/>
      <c r="BG70" s="187"/>
      <c r="BH70" s="187"/>
      <c r="BI70" s="187"/>
      <c r="BJ70" s="187"/>
      <c r="BK70" s="21"/>
    </row>
    <row r="71" spans="1:63" x14ac:dyDescent="0.25">
      <c r="A71" s="185"/>
      <c r="B71" s="186"/>
      <c r="C71" s="187"/>
      <c r="D71" s="187"/>
      <c r="E71" s="187"/>
      <c r="F71" s="187"/>
      <c r="G71" s="187"/>
      <c r="H71" s="187"/>
      <c r="I71" s="187"/>
      <c r="J71" s="187"/>
      <c r="K71" s="187"/>
      <c r="L71" s="187"/>
      <c r="M71" s="187"/>
      <c r="N71" s="187"/>
      <c r="O71" s="187"/>
      <c r="P71" s="187"/>
      <c r="Q71" s="187"/>
      <c r="R71" s="187"/>
      <c r="S71" s="187"/>
      <c r="T71" s="187"/>
      <c r="U71" s="187"/>
      <c r="V71" s="187"/>
      <c r="W71" s="187"/>
      <c r="X71" s="187"/>
      <c r="Y71" s="187"/>
      <c r="Z71" s="187"/>
      <c r="AA71" s="187"/>
      <c r="AB71" s="187"/>
      <c r="AC71" s="187"/>
      <c r="AD71" s="187"/>
      <c r="AE71" s="187"/>
      <c r="AF71" s="187"/>
      <c r="AG71" s="187"/>
      <c r="AH71" s="187"/>
      <c r="AI71" s="187"/>
      <c r="AJ71" s="187"/>
      <c r="AK71" s="187"/>
      <c r="AL71" s="187"/>
      <c r="AM71" s="187"/>
      <c r="AN71" s="187"/>
      <c r="AO71" s="187"/>
      <c r="AP71" s="187"/>
      <c r="AQ71" s="187"/>
      <c r="AR71" s="187"/>
      <c r="AS71" s="187"/>
      <c r="AT71" s="187"/>
      <c r="AU71" s="187"/>
      <c r="AV71" s="187"/>
      <c r="AW71" s="187"/>
      <c r="AX71" s="187"/>
      <c r="AY71" s="187"/>
      <c r="AZ71" s="187"/>
      <c r="BA71" s="187"/>
      <c r="BB71" s="187"/>
      <c r="BC71" s="187"/>
      <c r="BD71" s="187"/>
      <c r="BE71" s="187"/>
      <c r="BF71" s="187"/>
      <c r="BG71" s="187"/>
      <c r="BH71" s="187"/>
      <c r="BI71" s="187"/>
      <c r="BJ71" s="187"/>
      <c r="BK71" s="21"/>
    </row>
    <row r="72" spans="1:63" x14ac:dyDescent="0.25">
      <c r="A72" s="185"/>
      <c r="B72" s="186"/>
      <c r="C72" s="187"/>
      <c r="D72" s="187"/>
      <c r="E72" s="187"/>
      <c r="F72" s="187"/>
      <c r="G72" s="187"/>
      <c r="H72" s="187"/>
      <c r="I72" s="187"/>
      <c r="J72" s="187"/>
      <c r="K72" s="187"/>
      <c r="L72" s="187"/>
      <c r="M72" s="187"/>
      <c r="N72" s="187"/>
      <c r="O72" s="187"/>
      <c r="P72" s="187"/>
      <c r="Q72" s="187"/>
      <c r="R72" s="187"/>
      <c r="S72" s="187"/>
      <c r="T72" s="187"/>
      <c r="U72" s="187"/>
      <c r="V72" s="187"/>
      <c r="W72" s="187"/>
      <c r="X72" s="187"/>
      <c r="Y72" s="187"/>
      <c r="Z72" s="187"/>
      <c r="AA72" s="187"/>
      <c r="AB72" s="187"/>
      <c r="AC72" s="187"/>
      <c r="AD72" s="187"/>
      <c r="AE72" s="187"/>
      <c r="AF72" s="187"/>
      <c r="AG72" s="187"/>
      <c r="AH72" s="187"/>
      <c r="AI72" s="187"/>
      <c r="AJ72" s="187"/>
      <c r="AK72" s="187"/>
      <c r="AL72" s="187"/>
      <c r="AM72" s="187"/>
      <c r="AN72" s="187"/>
      <c r="AO72" s="187"/>
      <c r="AP72" s="187"/>
      <c r="AQ72" s="187"/>
      <c r="AR72" s="187"/>
      <c r="AS72" s="187"/>
      <c r="AT72" s="187"/>
      <c r="AU72" s="187"/>
      <c r="AV72" s="187"/>
      <c r="AW72" s="187"/>
      <c r="AX72" s="187"/>
      <c r="AY72" s="187"/>
      <c r="AZ72" s="187"/>
      <c r="BA72" s="187"/>
      <c r="BB72" s="187"/>
      <c r="BC72" s="187"/>
      <c r="BD72" s="187"/>
      <c r="BE72" s="187"/>
      <c r="BF72" s="187"/>
      <c r="BG72" s="187"/>
      <c r="BH72" s="187"/>
      <c r="BI72" s="187"/>
      <c r="BJ72" s="187"/>
      <c r="BK72" s="21"/>
    </row>
    <row r="73" spans="1:63" x14ac:dyDescent="0.25">
      <c r="T73" s="6"/>
      <c r="U73" s="6"/>
      <c r="V73" s="6"/>
      <c r="W73" s="6"/>
      <c r="Y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</row>
    <row r="74" spans="1:63" ht="15.75" hidden="1" thickBot="1" x14ac:dyDescent="0.3">
      <c r="A74" s="557" t="s">
        <v>15</v>
      </c>
      <c r="B74" s="557"/>
      <c r="C74" s="557"/>
      <c r="D74" s="557"/>
      <c r="E74" s="557"/>
      <c r="F74" s="557"/>
      <c r="G74" s="557"/>
      <c r="H74" s="557"/>
      <c r="I74" s="557"/>
      <c r="J74" s="557"/>
      <c r="K74" s="557"/>
      <c r="L74" s="557"/>
      <c r="M74" s="557"/>
      <c r="N74" s="557"/>
      <c r="O74" s="557"/>
      <c r="P74" s="557"/>
      <c r="Q74" s="557"/>
      <c r="R74" s="557"/>
      <c r="S74" s="557"/>
      <c r="T74" s="557"/>
      <c r="U74" s="557"/>
      <c r="V74" s="557"/>
      <c r="W74" s="557"/>
      <c r="X74" s="557"/>
      <c r="Y74" s="557"/>
      <c r="Z74" s="557"/>
      <c r="AA74" s="557"/>
      <c r="AB74" s="557"/>
      <c r="AC74" s="557"/>
    </row>
    <row r="75" spans="1:63" hidden="1" x14ac:dyDescent="0.25">
      <c r="A75" s="554" t="s">
        <v>53</v>
      </c>
      <c r="B75" s="527" t="s">
        <v>10</v>
      </c>
      <c r="C75" s="527" t="s">
        <v>54</v>
      </c>
      <c r="D75" s="527" t="s">
        <v>55</v>
      </c>
      <c r="E75" s="530" t="s">
        <v>57</v>
      </c>
      <c r="F75" s="531"/>
      <c r="G75" s="531"/>
      <c r="H75" s="531"/>
      <c r="I75" s="532"/>
      <c r="J75" s="530" t="s">
        <v>59</v>
      </c>
      <c r="K75" s="531"/>
      <c r="L75" s="531"/>
      <c r="M75" s="531"/>
      <c r="N75" s="532"/>
      <c r="O75" s="530" t="s">
        <v>74</v>
      </c>
      <c r="P75" s="531"/>
      <c r="Q75" s="531"/>
      <c r="R75" s="531"/>
      <c r="S75" s="532"/>
      <c r="T75" s="542" t="s">
        <v>60</v>
      </c>
      <c r="U75" s="543"/>
      <c r="V75" s="543"/>
      <c r="W75" s="543"/>
      <c r="X75" s="544"/>
      <c r="Y75" s="542" t="s">
        <v>58</v>
      </c>
      <c r="Z75" s="543"/>
      <c r="AA75" s="543"/>
      <c r="AB75" s="543"/>
      <c r="AC75" s="543"/>
      <c r="AD75" s="543"/>
      <c r="AE75" s="543"/>
      <c r="AF75" s="543"/>
      <c r="AG75" s="543"/>
      <c r="AH75" s="543"/>
      <c r="AI75" s="544"/>
      <c r="AJ75" s="542" t="s">
        <v>60</v>
      </c>
      <c r="AK75" s="543"/>
      <c r="AL75" s="543"/>
      <c r="AM75" s="544"/>
      <c r="AN75" s="542" t="s">
        <v>42</v>
      </c>
      <c r="AO75" s="543"/>
      <c r="AP75" s="543"/>
      <c r="AQ75" s="543"/>
      <c r="AR75" s="543"/>
      <c r="AS75" s="543"/>
      <c r="AT75" s="544"/>
      <c r="AU75" s="530" t="s">
        <v>47</v>
      </c>
      <c r="AV75" s="531"/>
      <c r="AW75" s="531"/>
      <c r="AX75" s="531"/>
      <c r="AY75" s="531"/>
      <c r="AZ75" s="532"/>
      <c r="BA75" s="530" t="s">
        <v>68</v>
      </c>
      <c r="BB75" s="531"/>
      <c r="BC75" s="531"/>
      <c r="BD75" s="531"/>
      <c r="BE75" s="532"/>
      <c r="BF75" s="530" t="s">
        <v>69</v>
      </c>
      <c r="BG75" s="531"/>
      <c r="BH75" s="531"/>
      <c r="BI75" s="531"/>
      <c r="BJ75" s="532"/>
      <c r="BK75" s="20"/>
    </row>
    <row r="76" spans="1:63" hidden="1" x14ac:dyDescent="0.25">
      <c r="A76" s="555"/>
      <c r="B76" s="528"/>
      <c r="C76" s="528"/>
      <c r="D76" s="528"/>
      <c r="E76" s="533"/>
      <c r="F76" s="534"/>
      <c r="G76" s="534"/>
      <c r="H76" s="534"/>
      <c r="I76" s="535"/>
      <c r="J76" s="533"/>
      <c r="K76" s="534"/>
      <c r="L76" s="534"/>
      <c r="M76" s="534"/>
      <c r="N76" s="535"/>
      <c r="O76" s="533"/>
      <c r="P76" s="534"/>
      <c r="Q76" s="534"/>
      <c r="R76" s="534"/>
      <c r="S76" s="535"/>
      <c r="T76" s="545"/>
      <c r="U76" s="546"/>
      <c r="V76" s="546"/>
      <c r="W76" s="546"/>
      <c r="X76" s="547"/>
      <c r="Y76" s="545"/>
      <c r="Z76" s="546"/>
      <c r="AA76" s="546"/>
      <c r="AB76" s="546"/>
      <c r="AC76" s="546"/>
      <c r="AD76" s="546"/>
      <c r="AE76" s="546"/>
      <c r="AF76" s="546"/>
      <c r="AG76" s="546"/>
      <c r="AH76" s="546"/>
      <c r="AI76" s="547"/>
      <c r="AJ76" s="545"/>
      <c r="AK76" s="546"/>
      <c r="AL76" s="546"/>
      <c r="AM76" s="547"/>
      <c r="AN76" s="545"/>
      <c r="AO76" s="546"/>
      <c r="AP76" s="546"/>
      <c r="AQ76" s="546"/>
      <c r="AR76" s="546"/>
      <c r="AS76" s="546"/>
      <c r="AT76" s="547"/>
      <c r="AU76" s="533"/>
      <c r="AV76" s="534"/>
      <c r="AW76" s="534"/>
      <c r="AX76" s="534"/>
      <c r="AY76" s="534"/>
      <c r="AZ76" s="535"/>
      <c r="BA76" s="533"/>
      <c r="BB76" s="534"/>
      <c r="BC76" s="534"/>
      <c r="BD76" s="534"/>
      <c r="BE76" s="535"/>
      <c r="BF76" s="533"/>
      <c r="BG76" s="534"/>
      <c r="BH76" s="534"/>
      <c r="BI76" s="534"/>
      <c r="BJ76" s="535"/>
      <c r="BK76" s="20"/>
    </row>
    <row r="77" spans="1:63" ht="15.75" hidden="1" thickBot="1" x14ac:dyDescent="0.3">
      <c r="A77" s="555"/>
      <c r="B77" s="528"/>
      <c r="C77" s="528"/>
      <c r="D77" s="528"/>
      <c r="E77" s="536"/>
      <c r="F77" s="537"/>
      <c r="G77" s="537"/>
      <c r="H77" s="537"/>
      <c r="I77" s="538"/>
      <c r="J77" s="536"/>
      <c r="K77" s="537"/>
      <c r="L77" s="537"/>
      <c r="M77" s="537"/>
      <c r="N77" s="538"/>
      <c r="O77" s="536"/>
      <c r="P77" s="537"/>
      <c r="Q77" s="537"/>
      <c r="R77" s="537"/>
      <c r="S77" s="538"/>
      <c r="T77" s="548"/>
      <c r="U77" s="549"/>
      <c r="V77" s="549"/>
      <c r="W77" s="549"/>
      <c r="X77" s="550"/>
      <c r="Y77" s="548"/>
      <c r="Z77" s="549"/>
      <c r="AA77" s="549"/>
      <c r="AB77" s="549"/>
      <c r="AC77" s="549"/>
      <c r="AD77" s="549"/>
      <c r="AE77" s="549"/>
      <c r="AF77" s="549"/>
      <c r="AG77" s="549"/>
      <c r="AH77" s="549"/>
      <c r="AI77" s="550"/>
      <c r="AJ77" s="548"/>
      <c r="AK77" s="549"/>
      <c r="AL77" s="549"/>
      <c r="AM77" s="550"/>
      <c r="AN77" s="548"/>
      <c r="AO77" s="549"/>
      <c r="AP77" s="549"/>
      <c r="AQ77" s="549"/>
      <c r="AR77" s="549"/>
      <c r="AS77" s="549"/>
      <c r="AT77" s="550"/>
      <c r="AU77" s="536"/>
      <c r="AV77" s="537"/>
      <c r="AW77" s="537"/>
      <c r="AX77" s="537"/>
      <c r="AY77" s="537"/>
      <c r="AZ77" s="538"/>
      <c r="BA77" s="536"/>
      <c r="BB77" s="537"/>
      <c r="BC77" s="537"/>
      <c r="BD77" s="537"/>
      <c r="BE77" s="538"/>
      <c r="BF77" s="536"/>
      <c r="BG77" s="537"/>
      <c r="BH77" s="537"/>
      <c r="BI77" s="537"/>
      <c r="BJ77" s="538"/>
      <c r="BK77" s="20"/>
    </row>
    <row r="78" spans="1:63" hidden="1" x14ac:dyDescent="0.25">
      <c r="A78" s="555"/>
      <c r="B78" s="528"/>
      <c r="C78" s="528"/>
      <c r="D78" s="528"/>
      <c r="E78" s="554" t="s">
        <v>29</v>
      </c>
      <c r="F78" s="539" t="s">
        <v>43</v>
      </c>
      <c r="G78" s="539" t="s">
        <v>44</v>
      </c>
      <c r="H78" s="539" t="s">
        <v>45</v>
      </c>
      <c r="I78" s="539" t="s">
        <v>46</v>
      </c>
      <c r="J78" s="554" t="s">
        <v>29</v>
      </c>
      <c r="K78" s="539" t="s">
        <v>43</v>
      </c>
      <c r="L78" s="539" t="s">
        <v>44</v>
      </c>
      <c r="M78" s="539" t="s">
        <v>45</v>
      </c>
      <c r="N78" s="539" t="s">
        <v>46</v>
      </c>
      <c r="O78" s="564" t="s">
        <v>40</v>
      </c>
      <c r="P78" s="567" t="s">
        <v>41</v>
      </c>
      <c r="Q78" s="567" t="s">
        <v>61</v>
      </c>
      <c r="R78" s="570" t="s">
        <v>56</v>
      </c>
      <c r="S78" s="558" t="s">
        <v>72</v>
      </c>
      <c r="T78" s="539" t="s">
        <v>40</v>
      </c>
      <c r="U78" s="539" t="s">
        <v>41</v>
      </c>
      <c r="V78" s="539" t="s">
        <v>61</v>
      </c>
      <c r="W78" s="551" t="s">
        <v>56</v>
      </c>
      <c r="X78" s="539" t="s">
        <v>72</v>
      </c>
      <c r="Y78" s="561" t="s">
        <v>37</v>
      </c>
      <c r="Z78" s="36"/>
      <c r="AA78" s="37"/>
      <c r="AB78" s="168"/>
      <c r="AC78" s="539" t="s">
        <v>39</v>
      </c>
      <c r="AD78" s="539" t="s">
        <v>38</v>
      </c>
      <c r="AE78" s="539" t="s">
        <v>52</v>
      </c>
      <c r="AF78" s="97"/>
      <c r="AG78" s="539" t="s">
        <v>66</v>
      </c>
      <c r="AH78" s="539" t="s">
        <v>67</v>
      </c>
      <c r="AI78" s="539" t="s">
        <v>70</v>
      </c>
      <c r="AJ78" s="539" t="s">
        <v>40</v>
      </c>
      <c r="AK78" s="539" t="s">
        <v>41</v>
      </c>
      <c r="AL78" s="539" t="s">
        <v>61</v>
      </c>
      <c r="AM78" s="551" t="s">
        <v>56</v>
      </c>
      <c r="AN78" s="527" t="s">
        <v>48</v>
      </c>
      <c r="AO78" s="242"/>
      <c r="AP78" s="527" t="s">
        <v>49</v>
      </c>
      <c r="AQ78" s="242"/>
      <c r="AR78" s="527" t="s">
        <v>50</v>
      </c>
      <c r="AS78" s="527" t="s">
        <v>62</v>
      </c>
      <c r="AT78" s="527" t="s">
        <v>51</v>
      </c>
      <c r="AU78" s="527" t="s">
        <v>48</v>
      </c>
      <c r="AV78" s="242"/>
      <c r="AW78" s="527" t="s">
        <v>49</v>
      </c>
      <c r="AX78" s="527" t="s">
        <v>50</v>
      </c>
      <c r="AY78" s="527" t="s">
        <v>62</v>
      </c>
      <c r="AZ78" s="527" t="s">
        <v>51</v>
      </c>
      <c r="BA78" s="527" t="s">
        <v>48</v>
      </c>
      <c r="BB78" s="527" t="s">
        <v>49</v>
      </c>
      <c r="BC78" s="527" t="s">
        <v>50</v>
      </c>
      <c r="BD78" s="527" t="s">
        <v>62</v>
      </c>
      <c r="BE78" s="527" t="s">
        <v>51</v>
      </c>
      <c r="BF78" s="527" t="s">
        <v>48</v>
      </c>
      <c r="BG78" s="527" t="s">
        <v>49</v>
      </c>
      <c r="BH78" s="527" t="s">
        <v>50</v>
      </c>
      <c r="BI78" s="527" t="s">
        <v>62</v>
      </c>
      <c r="BJ78" s="527" t="s">
        <v>51</v>
      </c>
      <c r="BK78" s="20"/>
    </row>
    <row r="79" spans="1:63" hidden="1" x14ac:dyDescent="0.25">
      <c r="A79" s="555"/>
      <c r="B79" s="528"/>
      <c r="C79" s="528"/>
      <c r="D79" s="528"/>
      <c r="E79" s="555"/>
      <c r="F79" s="540"/>
      <c r="G79" s="540"/>
      <c r="H79" s="540"/>
      <c r="I79" s="540"/>
      <c r="J79" s="555"/>
      <c r="K79" s="540"/>
      <c r="L79" s="540"/>
      <c r="M79" s="540"/>
      <c r="N79" s="540"/>
      <c r="O79" s="565"/>
      <c r="P79" s="568"/>
      <c r="Q79" s="568"/>
      <c r="R79" s="571"/>
      <c r="S79" s="559"/>
      <c r="T79" s="540"/>
      <c r="U79" s="540"/>
      <c r="V79" s="540"/>
      <c r="W79" s="552"/>
      <c r="X79" s="540"/>
      <c r="Y79" s="562"/>
      <c r="Z79" s="38"/>
      <c r="AA79" s="39"/>
      <c r="AB79" s="168"/>
      <c r="AC79" s="540"/>
      <c r="AD79" s="540"/>
      <c r="AE79" s="540"/>
      <c r="AF79" s="98"/>
      <c r="AG79" s="540"/>
      <c r="AH79" s="540"/>
      <c r="AI79" s="540"/>
      <c r="AJ79" s="540"/>
      <c r="AK79" s="540"/>
      <c r="AL79" s="540"/>
      <c r="AM79" s="552"/>
      <c r="AN79" s="528"/>
      <c r="AO79" s="243"/>
      <c r="AP79" s="528"/>
      <c r="AQ79" s="243"/>
      <c r="AR79" s="528"/>
      <c r="AS79" s="528"/>
      <c r="AT79" s="528"/>
      <c r="AU79" s="528"/>
      <c r="AV79" s="243"/>
      <c r="AW79" s="528"/>
      <c r="AX79" s="528"/>
      <c r="AY79" s="528"/>
      <c r="AZ79" s="528"/>
      <c r="BA79" s="528"/>
      <c r="BB79" s="528"/>
      <c r="BC79" s="528"/>
      <c r="BD79" s="528"/>
      <c r="BE79" s="528"/>
      <c r="BF79" s="528"/>
      <c r="BG79" s="528"/>
      <c r="BH79" s="528"/>
      <c r="BI79" s="528"/>
      <c r="BJ79" s="528"/>
      <c r="BK79" s="20"/>
    </row>
    <row r="80" spans="1:63" hidden="1" x14ac:dyDescent="0.25">
      <c r="A80" s="555"/>
      <c r="B80" s="528"/>
      <c r="C80" s="528"/>
      <c r="D80" s="528"/>
      <c r="E80" s="555"/>
      <c r="F80" s="540"/>
      <c r="G80" s="540"/>
      <c r="H80" s="540"/>
      <c r="I80" s="540"/>
      <c r="J80" s="555"/>
      <c r="K80" s="540"/>
      <c r="L80" s="540"/>
      <c r="M80" s="540"/>
      <c r="N80" s="540"/>
      <c r="O80" s="565"/>
      <c r="P80" s="568"/>
      <c r="Q80" s="568"/>
      <c r="R80" s="571"/>
      <c r="S80" s="559"/>
      <c r="T80" s="540"/>
      <c r="U80" s="540"/>
      <c r="V80" s="540"/>
      <c r="W80" s="552"/>
      <c r="X80" s="540"/>
      <c r="Y80" s="562"/>
      <c r="Z80" s="38"/>
      <c r="AA80" s="39"/>
      <c r="AB80" s="168"/>
      <c r="AC80" s="540"/>
      <c r="AD80" s="540"/>
      <c r="AE80" s="540"/>
      <c r="AF80" s="98"/>
      <c r="AG80" s="540"/>
      <c r="AH80" s="540"/>
      <c r="AI80" s="540"/>
      <c r="AJ80" s="540"/>
      <c r="AK80" s="540"/>
      <c r="AL80" s="540"/>
      <c r="AM80" s="552"/>
      <c r="AN80" s="528"/>
      <c r="AO80" s="243"/>
      <c r="AP80" s="528"/>
      <c r="AQ80" s="243"/>
      <c r="AR80" s="528"/>
      <c r="AS80" s="528"/>
      <c r="AT80" s="528"/>
      <c r="AU80" s="528"/>
      <c r="AV80" s="243"/>
      <c r="AW80" s="528"/>
      <c r="AX80" s="528"/>
      <c r="AY80" s="528"/>
      <c r="AZ80" s="528"/>
      <c r="BA80" s="528"/>
      <c r="BB80" s="528"/>
      <c r="BC80" s="528"/>
      <c r="BD80" s="528"/>
      <c r="BE80" s="528"/>
      <c r="BF80" s="528"/>
      <c r="BG80" s="528"/>
      <c r="BH80" s="528"/>
      <c r="BI80" s="528"/>
      <c r="BJ80" s="528"/>
      <c r="BK80" s="20"/>
    </row>
    <row r="81" spans="1:63" hidden="1" x14ac:dyDescent="0.25">
      <c r="A81" s="555"/>
      <c r="B81" s="528"/>
      <c r="C81" s="528"/>
      <c r="D81" s="528"/>
      <c r="E81" s="555"/>
      <c r="F81" s="540"/>
      <c r="G81" s="540"/>
      <c r="H81" s="540"/>
      <c r="I81" s="540"/>
      <c r="J81" s="555"/>
      <c r="K81" s="540"/>
      <c r="L81" s="540"/>
      <c r="M81" s="540"/>
      <c r="N81" s="540"/>
      <c r="O81" s="565"/>
      <c r="P81" s="568"/>
      <c r="Q81" s="568"/>
      <c r="R81" s="571"/>
      <c r="S81" s="559"/>
      <c r="T81" s="540"/>
      <c r="U81" s="540"/>
      <c r="V81" s="540"/>
      <c r="W81" s="552"/>
      <c r="X81" s="540"/>
      <c r="Y81" s="562"/>
      <c r="Z81" s="38"/>
      <c r="AA81" s="39"/>
      <c r="AB81" s="168"/>
      <c r="AC81" s="540"/>
      <c r="AD81" s="540"/>
      <c r="AE81" s="540"/>
      <c r="AF81" s="98"/>
      <c r="AG81" s="540"/>
      <c r="AH81" s="540"/>
      <c r="AI81" s="540"/>
      <c r="AJ81" s="540"/>
      <c r="AK81" s="540"/>
      <c r="AL81" s="540"/>
      <c r="AM81" s="552"/>
      <c r="AN81" s="528"/>
      <c r="AO81" s="243"/>
      <c r="AP81" s="528"/>
      <c r="AQ81" s="243"/>
      <c r="AR81" s="528"/>
      <c r="AS81" s="528"/>
      <c r="AT81" s="528"/>
      <c r="AU81" s="528"/>
      <c r="AV81" s="243"/>
      <c r="AW81" s="528"/>
      <c r="AX81" s="528"/>
      <c r="AY81" s="528"/>
      <c r="AZ81" s="528"/>
      <c r="BA81" s="528"/>
      <c r="BB81" s="528"/>
      <c r="BC81" s="528"/>
      <c r="BD81" s="528"/>
      <c r="BE81" s="528"/>
      <c r="BF81" s="528"/>
      <c r="BG81" s="528"/>
      <c r="BH81" s="528"/>
      <c r="BI81" s="528"/>
      <c r="BJ81" s="528"/>
      <c r="BK81" s="20"/>
    </row>
    <row r="82" spans="1:63" ht="15.75" hidden="1" thickBot="1" x14ac:dyDescent="0.3">
      <c r="A82" s="556"/>
      <c r="B82" s="529"/>
      <c r="C82" s="529"/>
      <c r="D82" s="529"/>
      <c r="E82" s="556"/>
      <c r="F82" s="541"/>
      <c r="G82" s="541"/>
      <c r="H82" s="541"/>
      <c r="I82" s="541"/>
      <c r="J82" s="556"/>
      <c r="K82" s="541"/>
      <c r="L82" s="541"/>
      <c r="M82" s="541"/>
      <c r="N82" s="541"/>
      <c r="O82" s="566"/>
      <c r="P82" s="569"/>
      <c r="Q82" s="569"/>
      <c r="R82" s="573"/>
      <c r="S82" s="560"/>
      <c r="T82" s="541"/>
      <c r="U82" s="541"/>
      <c r="V82" s="541"/>
      <c r="W82" s="553"/>
      <c r="X82" s="541"/>
      <c r="Y82" s="563"/>
      <c r="Z82" s="40"/>
      <c r="AA82" s="41"/>
      <c r="AB82" s="169"/>
      <c r="AC82" s="541"/>
      <c r="AD82" s="541"/>
      <c r="AE82" s="541"/>
      <c r="AF82" s="99"/>
      <c r="AG82" s="541"/>
      <c r="AH82" s="541"/>
      <c r="AI82" s="541"/>
      <c r="AJ82" s="541"/>
      <c r="AK82" s="541"/>
      <c r="AL82" s="541"/>
      <c r="AM82" s="553"/>
      <c r="AN82" s="529"/>
      <c r="AO82" s="244"/>
      <c r="AP82" s="529"/>
      <c r="AQ82" s="244"/>
      <c r="AR82" s="529"/>
      <c r="AS82" s="529"/>
      <c r="AT82" s="529"/>
      <c r="AU82" s="529"/>
      <c r="AV82" s="244"/>
      <c r="AW82" s="529"/>
      <c r="AX82" s="529"/>
      <c r="AY82" s="529"/>
      <c r="AZ82" s="529"/>
      <c r="BA82" s="529"/>
      <c r="BB82" s="529"/>
      <c r="BC82" s="529"/>
      <c r="BD82" s="529"/>
      <c r="BE82" s="529"/>
      <c r="BF82" s="529"/>
      <c r="BG82" s="529"/>
      <c r="BH82" s="529"/>
      <c r="BI82" s="529"/>
      <c r="BJ82" s="529"/>
      <c r="BK82" s="20"/>
    </row>
    <row r="83" spans="1:63" hidden="1" x14ac:dyDescent="0.25">
      <c r="A83" s="1" t="s">
        <v>27</v>
      </c>
      <c r="B83" s="56">
        <f>B84+B85+B86+B87+B88+B89+B90+B91+B92</f>
        <v>14</v>
      </c>
      <c r="C83" s="59">
        <v>85529</v>
      </c>
      <c r="D83" s="59">
        <f>D84+D85+D86+D87+D88+D89+D90+D91+D92</f>
        <v>1197406</v>
      </c>
      <c r="E83" s="2"/>
      <c r="F83" s="11"/>
      <c r="G83" s="26"/>
      <c r="H83" s="11"/>
      <c r="I83" s="62"/>
      <c r="J83" s="64"/>
      <c r="K83" s="18"/>
      <c r="L83" s="18"/>
      <c r="M83" s="18"/>
      <c r="N83" s="87"/>
      <c r="O83" s="19"/>
      <c r="P83" s="19"/>
      <c r="Q83" s="19"/>
      <c r="R83" s="19"/>
      <c r="S83" s="19"/>
      <c r="T83" s="52"/>
      <c r="U83" s="18"/>
      <c r="V83" s="18"/>
      <c r="W83" s="27"/>
      <c r="X83" s="100"/>
      <c r="Y83" s="106"/>
      <c r="Z83" s="107"/>
      <c r="AA83" s="107"/>
      <c r="AB83" s="107"/>
      <c r="AC83" s="107"/>
      <c r="AD83" s="107"/>
      <c r="AE83" s="109"/>
      <c r="AF83" s="170"/>
      <c r="AG83" s="110"/>
      <c r="AH83" s="110"/>
      <c r="AI83" s="111">
        <f>AI84+AI85+AI86+AI87+AI88+AI89+AI90+AI91+AI92</f>
        <v>233.30171217811494</v>
      </c>
      <c r="AJ83" s="52"/>
      <c r="AK83" s="18"/>
      <c r="AL83" s="18"/>
      <c r="AM83" s="27"/>
      <c r="AN83" s="64"/>
      <c r="AO83" s="52"/>
      <c r="AP83" s="18"/>
      <c r="AQ83" s="18"/>
      <c r="AR83" s="18"/>
      <c r="AS83" s="18"/>
      <c r="AT83" s="27"/>
      <c r="AU83" s="52"/>
      <c r="AV83" s="52"/>
      <c r="AW83" s="18"/>
      <c r="AX83" s="18"/>
      <c r="AY83" s="18"/>
      <c r="AZ83" s="27"/>
      <c r="BA83" s="52"/>
      <c r="BB83" s="18"/>
      <c r="BC83" s="18"/>
      <c r="BD83" s="18"/>
      <c r="BE83" s="27"/>
      <c r="BF83" s="52"/>
      <c r="BG83" s="18"/>
      <c r="BH83" s="18"/>
      <c r="BI83" s="18"/>
      <c r="BJ83" s="27"/>
      <c r="BK83" s="21"/>
    </row>
    <row r="84" spans="1:63" hidden="1" x14ac:dyDescent="0.25">
      <c r="A84" s="3" t="s">
        <v>0</v>
      </c>
      <c r="B84" s="57">
        <v>1.5</v>
      </c>
      <c r="C84" s="60">
        <f>(ROUND(C83,0))</f>
        <v>85529</v>
      </c>
      <c r="D84" s="60">
        <f t="shared" ref="D84:D93" si="103">C84*B84</f>
        <v>128293.5</v>
      </c>
      <c r="E84" s="114">
        <f>D84/S84</f>
        <v>25.167785234899334</v>
      </c>
      <c r="F84" s="115">
        <v>30</v>
      </c>
      <c r="G84" s="117">
        <f t="shared" ref="G84:G93" si="104">F84/1.3</f>
        <v>23.076923076923077</v>
      </c>
      <c r="H84" s="115">
        <f>F84</f>
        <v>30</v>
      </c>
      <c r="I84" s="116">
        <f>G84</f>
        <v>23.076923076923077</v>
      </c>
      <c r="J84" s="114">
        <f t="shared" ref="J84:J93" si="105">D84/X84</f>
        <v>16.778523489932887</v>
      </c>
      <c r="K84" s="115">
        <f t="shared" ref="K84:K90" si="106">F84/1.5</f>
        <v>20</v>
      </c>
      <c r="L84" s="115">
        <f>K84/1.3</f>
        <v>15.384615384615383</v>
      </c>
      <c r="M84" s="115">
        <f t="shared" ref="M84:N93" si="107">H84/1.5</f>
        <v>20</v>
      </c>
      <c r="N84" s="118">
        <f>I84/1.5</f>
        <v>15.384615384615385</v>
      </c>
      <c r="O84" s="114">
        <f t="shared" ref="O84:O93" si="108">(D84*AJ84/100)/F84</f>
        <v>1111.877</v>
      </c>
      <c r="P84" s="115">
        <f t="shared" ref="P84:P93" si="109">(D84*AK84/100)/G84</f>
        <v>2168.1601499999997</v>
      </c>
      <c r="Q84" s="115">
        <f t="shared" ref="Q84:Q93" si="110">(D84*AL84/100)/H84</f>
        <v>427.64500000000004</v>
      </c>
      <c r="R84" s="115">
        <f t="shared" ref="R84:R93" si="111">(D84*AM84/100)/I84</f>
        <v>1389.8462500000001</v>
      </c>
      <c r="S84" s="116">
        <f>O84+P84+Q84+R84</f>
        <v>5097.5283999999992</v>
      </c>
      <c r="T84" s="119">
        <f t="shared" ref="T84:T93" si="112">(D84*AJ84/100)/K84</f>
        <v>1667.8154999999999</v>
      </c>
      <c r="U84" s="119">
        <f t="shared" ref="U84:U93" si="113">(D84*AK84/100)/L84</f>
        <v>3252.240225</v>
      </c>
      <c r="V84" s="119">
        <f t="shared" ref="V84:V90" si="114">(D84*AL84/100)/M84</f>
        <v>641.46749999999997</v>
      </c>
      <c r="W84" s="119">
        <f t="shared" ref="W84:W90" si="115">(D84*AM84/100)/N84</f>
        <v>2084.7693749999999</v>
      </c>
      <c r="X84" s="153">
        <f>T84+U84+V84+W84</f>
        <v>7646.2925999999998</v>
      </c>
      <c r="Y84" s="114">
        <f>D84/E84</f>
        <v>5097.5283999999992</v>
      </c>
      <c r="Z84" s="117"/>
      <c r="AA84" s="117"/>
      <c r="AB84" s="117">
        <f>D84/J84</f>
        <v>7646.2925999999998</v>
      </c>
      <c r="AC84" s="115">
        <f>C84/E84</f>
        <v>3398.3522666666659</v>
      </c>
      <c r="AD84" s="115">
        <f>AC84/$BP$2</f>
        <v>14.522872934472931</v>
      </c>
      <c r="AE84" s="118">
        <f>AD84*1.5</f>
        <v>21.784309401709397</v>
      </c>
      <c r="AF84" s="118">
        <f>C84/J84/$BP$2</f>
        <v>21.784309401709397</v>
      </c>
      <c r="AG84" s="115">
        <f>AD84/4</f>
        <v>3.6307182336182326</v>
      </c>
      <c r="AH84" s="115">
        <f>AD84/2</f>
        <v>7.2614364672364653</v>
      </c>
      <c r="AI84" s="111">
        <f>AD84*B84</f>
        <v>21.784309401709397</v>
      </c>
      <c r="AJ84" s="119">
        <v>26</v>
      </c>
      <c r="AK84" s="115">
        <f>100-AJ84-AL84-AM84</f>
        <v>39</v>
      </c>
      <c r="AL84" s="115">
        <v>10</v>
      </c>
      <c r="AM84" s="116">
        <v>25</v>
      </c>
      <c r="AN84" s="114">
        <f>AP84+AR84+AS84+AT84</f>
        <v>14.522872934472931</v>
      </c>
      <c r="AO84" s="119"/>
      <c r="AP84" s="115">
        <f>AD84*AJ84%</f>
        <v>3.7759469629629621</v>
      </c>
      <c r="AQ84" s="115"/>
      <c r="AR84" s="115">
        <f>AD84*AK84%</f>
        <v>5.6639204444444431</v>
      </c>
      <c r="AS84" s="115">
        <f>AD84*AL84%</f>
        <v>1.4522872934472932</v>
      </c>
      <c r="AT84" s="116">
        <f>AD84*AM84%</f>
        <v>3.6307182336182326</v>
      </c>
      <c r="AU84" s="53">
        <f>AW84+AX84+AY84+AZ84</f>
        <v>0</v>
      </c>
      <c r="AV84" s="53"/>
      <c r="AW84" s="19">
        <f t="shared" ref="AW84:AW93" si="116">$AE$83*AJ84%</f>
        <v>0</v>
      </c>
      <c r="AX84" s="19">
        <f t="shared" ref="AX84:AX93" si="117">$AE$83*AK84%</f>
        <v>0</v>
      </c>
      <c r="AY84" s="19">
        <f t="shared" ref="AY84:AY93" si="118">$AE$83*AL84%</f>
        <v>0</v>
      </c>
      <c r="AZ84" s="28">
        <f t="shared" ref="AZ84:AZ93" si="119">$AE$83*AM84%</f>
        <v>0</v>
      </c>
      <c r="BA84" s="53">
        <f>BB84+BC84+BD84+BE84</f>
        <v>0</v>
      </c>
      <c r="BB84" s="19">
        <f>AG83*AJ84%</f>
        <v>0</v>
      </c>
      <c r="BC84" s="19">
        <f>AG83*AK84%</f>
        <v>0</v>
      </c>
      <c r="BD84" s="19">
        <f>AG83*AL84%</f>
        <v>0</v>
      </c>
      <c r="BE84" s="19">
        <f>AG83*AM84%</f>
        <v>0</v>
      </c>
      <c r="BF84" s="53">
        <f>BG84+BH84+BI84+BJ84</f>
        <v>0</v>
      </c>
      <c r="BG84" s="19">
        <f>AH83*AJ84%</f>
        <v>0</v>
      </c>
      <c r="BH84" s="19">
        <f>AH83*AK84%</f>
        <v>0</v>
      </c>
      <c r="BI84" s="19">
        <f>AH83*AL84%</f>
        <v>0</v>
      </c>
      <c r="BJ84" s="19">
        <f>AH83*AM84%</f>
        <v>0</v>
      </c>
      <c r="BK84" s="21"/>
    </row>
    <row r="85" spans="1:63" hidden="1" x14ac:dyDescent="0.25">
      <c r="A85" s="3" t="s">
        <v>1</v>
      </c>
      <c r="B85" s="57">
        <v>1.5</v>
      </c>
      <c r="C85" s="60">
        <f t="shared" ref="C85:C93" si="120">C18</f>
        <v>85529</v>
      </c>
      <c r="D85" s="60">
        <f t="shared" si="103"/>
        <v>128293.5</v>
      </c>
      <c r="E85" s="114">
        <f t="shared" ref="E85:E93" si="121">D85/S85</f>
        <v>21.079258010118043</v>
      </c>
      <c r="F85" s="115">
        <v>25</v>
      </c>
      <c r="G85" s="117">
        <f t="shared" si="104"/>
        <v>19.23076923076923</v>
      </c>
      <c r="H85" s="115">
        <f t="shared" ref="H85:I93" si="122">F85</f>
        <v>25</v>
      </c>
      <c r="I85" s="116">
        <f t="shared" si="122"/>
        <v>19.23076923076923</v>
      </c>
      <c r="J85" s="114">
        <f t="shared" si="105"/>
        <v>14.052838673412028</v>
      </c>
      <c r="K85" s="115">
        <f t="shared" si="106"/>
        <v>16.666666666666668</v>
      </c>
      <c r="L85" s="115">
        <f t="shared" ref="L85:L93" si="123">K85/1.3</f>
        <v>12.820512820512821</v>
      </c>
      <c r="M85" s="115">
        <f t="shared" si="107"/>
        <v>16.666666666666668</v>
      </c>
      <c r="N85" s="118">
        <f t="shared" si="107"/>
        <v>12.820512820512819</v>
      </c>
      <c r="O85" s="114">
        <f t="shared" si="108"/>
        <v>1436.8872000000001</v>
      </c>
      <c r="P85" s="115">
        <f t="shared" si="109"/>
        <v>2468.3669400000003</v>
      </c>
      <c r="Q85" s="115">
        <f t="shared" si="110"/>
        <v>513.17399999999998</v>
      </c>
      <c r="R85" s="115">
        <f t="shared" si="111"/>
        <v>1667.8155000000002</v>
      </c>
      <c r="S85" s="116">
        <f t="shared" ref="S85:S93" si="124">O85+P85+Q85+R85</f>
        <v>6086.2436400000006</v>
      </c>
      <c r="T85" s="119">
        <f t="shared" si="112"/>
        <v>2155.3307999999997</v>
      </c>
      <c r="U85" s="119">
        <f t="shared" si="113"/>
        <v>3702.5504099999998</v>
      </c>
      <c r="V85" s="119">
        <f t="shared" si="114"/>
        <v>769.76099999999997</v>
      </c>
      <c r="W85" s="119">
        <f t="shared" si="115"/>
        <v>2501.72325</v>
      </c>
      <c r="X85" s="153">
        <f t="shared" ref="X85:X93" si="125">T85+U85+V85+W85</f>
        <v>9129.3654600000009</v>
      </c>
      <c r="Y85" s="114">
        <f t="shared" ref="Y85:Y93" si="126">D85/E85</f>
        <v>6086.2436400000006</v>
      </c>
      <c r="Z85" s="117"/>
      <c r="AA85" s="117"/>
      <c r="AB85" s="117">
        <f t="shared" ref="AB85:AB93" si="127">D85/J85</f>
        <v>9129.3654600000009</v>
      </c>
      <c r="AC85" s="115">
        <f t="shared" ref="AC85:AC93" si="128">C85/E85</f>
        <v>4057.4957600000002</v>
      </c>
      <c r="AD85" s="115">
        <f t="shared" ref="AD85:AD93" si="129">AC85/$BP$2</f>
        <v>17.339725470085472</v>
      </c>
      <c r="AE85" s="118">
        <f t="shared" ref="AE85:AE93" si="130">AD85*1.5</f>
        <v>26.00958820512821</v>
      </c>
      <c r="AF85" s="118">
        <f t="shared" ref="AF85:AF93" si="131">C85/J85/$BP$2</f>
        <v>26.009588205128207</v>
      </c>
      <c r="AG85" s="115">
        <f t="shared" ref="AG85:AG93" si="132">AD85/4</f>
        <v>4.3349313675213681</v>
      </c>
      <c r="AH85" s="115">
        <f t="shared" ref="AH85:AH93" si="133">AD85/2</f>
        <v>8.6698627350427362</v>
      </c>
      <c r="AI85" s="111">
        <f t="shared" ref="AI85:AI93" si="134">AD85*B85</f>
        <v>26.00958820512821</v>
      </c>
      <c r="AJ85" s="119">
        <v>28</v>
      </c>
      <c r="AK85" s="115">
        <f t="shared" ref="AK85:AK93" si="135">100-AJ85-AL85-AM85</f>
        <v>37</v>
      </c>
      <c r="AL85" s="115">
        <v>10</v>
      </c>
      <c r="AM85" s="116">
        <v>25</v>
      </c>
      <c r="AN85" s="114">
        <f t="shared" ref="AN85:AN93" si="136">AP85+AR85+AS85+AT85</f>
        <v>17.339725470085472</v>
      </c>
      <c r="AO85" s="119"/>
      <c r="AP85" s="115">
        <f t="shared" ref="AP85:AP93" si="137">AD85*AJ85%</f>
        <v>4.8551231316239329</v>
      </c>
      <c r="AQ85" s="115"/>
      <c r="AR85" s="115">
        <f t="shared" ref="AR85:AR93" si="138">AD85*AK85%</f>
        <v>6.4156984239316248</v>
      </c>
      <c r="AS85" s="115">
        <f t="shared" ref="AS85:AS93" si="139">AD85*AL85%</f>
        <v>1.7339725470085474</v>
      </c>
      <c r="AT85" s="116">
        <f t="shared" ref="AT85:AT93" si="140">AD85*AM85%</f>
        <v>4.3349313675213681</v>
      </c>
      <c r="AU85" s="53">
        <f t="shared" ref="AU85:AU93" si="141">AW85+AX85+AY85+AZ85</f>
        <v>0</v>
      </c>
      <c r="AV85" s="53"/>
      <c r="AW85" s="19">
        <f t="shared" si="116"/>
        <v>0</v>
      </c>
      <c r="AX85" s="19">
        <f t="shared" si="117"/>
        <v>0</v>
      </c>
      <c r="AY85" s="19">
        <f t="shared" si="118"/>
        <v>0</v>
      </c>
      <c r="AZ85" s="28">
        <f t="shared" si="119"/>
        <v>0</v>
      </c>
      <c r="BA85" s="53">
        <f t="shared" ref="BA85:BA93" si="142">BB85+BC85+BD85+BE85</f>
        <v>3.6307182336182326</v>
      </c>
      <c r="BB85" s="19">
        <f t="shared" ref="BB85:BB93" si="143">AG84*AJ85%</f>
        <v>1.0166011054131052</v>
      </c>
      <c r="BC85" s="19">
        <f t="shared" ref="BC85:BC93" si="144">AG84*AK85%</f>
        <v>1.3433657464387461</v>
      </c>
      <c r="BD85" s="19">
        <f t="shared" ref="BD85:BD93" si="145">AG84*AL85%</f>
        <v>0.36307182336182331</v>
      </c>
      <c r="BE85" s="19">
        <f t="shared" ref="BE85:BE93" si="146">AG84*AM85%</f>
        <v>0.90767955840455816</v>
      </c>
      <c r="BF85" s="53">
        <f t="shared" ref="BF85:BF93" si="147">BG85+BH85+BI85+BJ85</f>
        <v>7.2614364672364653</v>
      </c>
      <c r="BG85" s="19">
        <f t="shared" ref="BG85:BG93" si="148">AH84*AJ85%</f>
        <v>2.0332022108262104</v>
      </c>
      <c r="BH85" s="19">
        <f t="shared" ref="BH85:BH93" si="149">AH84*AK85%</f>
        <v>2.6867314928774921</v>
      </c>
      <c r="BI85" s="19">
        <f t="shared" ref="BI85:BI93" si="150">AH84*AL85%</f>
        <v>0.72614364672364662</v>
      </c>
      <c r="BJ85" s="19">
        <f t="shared" ref="BJ85:BJ93" si="151">AH84*AM85%</f>
        <v>1.8153591168091163</v>
      </c>
      <c r="BK85" s="21"/>
    </row>
    <row r="86" spans="1:63" hidden="1" x14ac:dyDescent="0.25">
      <c r="A86" s="3" t="s">
        <v>2</v>
      </c>
      <c r="B86" s="57">
        <v>1.25</v>
      </c>
      <c r="C86" s="60">
        <f t="shared" si="120"/>
        <v>85529</v>
      </c>
      <c r="D86" s="60">
        <f t="shared" si="103"/>
        <v>106911.25</v>
      </c>
      <c r="E86" s="114">
        <f t="shared" si="121"/>
        <v>21.795989537925021</v>
      </c>
      <c r="F86" s="115">
        <v>25</v>
      </c>
      <c r="G86" s="117">
        <f t="shared" si="104"/>
        <v>19.23076923076923</v>
      </c>
      <c r="H86" s="115">
        <f t="shared" si="122"/>
        <v>25</v>
      </c>
      <c r="I86" s="116">
        <f t="shared" si="122"/>
        <v>19.23076923076923</v>
      </c>
      <c r="J86" s="114">
        <f t="shared" si="105"/>
        <v>14.530659691950015</v>
      </c>
      <c r="K86" s="115">
        <f t="shared" si="106"/>
        <v>16.666666666666668</v>
      </c>
      <c r="L86" s="115">
        <f t="shared" si="123"/>
        <v>12.820512820512821</v>
      </c>
      <c r="M86" s="115">
        <f t="shared" si="107"/>
        <v>16.666666666666668</v>
      </c>
      <c r="N86" s="118">
        <f t="shared" si="107"/>
        <v>12.820512820512819</v>
      </c>
      <c r="O86" s="114">
        <f t="shared" si="108"/>
        <v>1753.3445000000002</v>
      </c>
      <c r="P86" s="115">
        <f t="shared" si="109"/>
        <v>1334.2524000000001</v>
      </c>
      <c r="Q86" s="115">
        <f t="shared" si="110"/>
        <v>427.64499999999998</v>
      </c>
      <c r="R86" s="115">
        <f t="shared" si="111"/>
        <v>1389.8462500000001</v>
      </c>
      <c r="S86" s="116">
        <f t="shared" si="124"/>
        <v>4905.0881500000005</v>
      </c>
      <c r="T86" s="119">
        <f t="shared" si="112"/>
        <v>2630.0167499999998</v>
      </c>
      <c r="U86" s="119">
        <f t="shared" si="113"/>
        <v>2001.3786</v>
      </c>
      <c r="V86" s="119">
        <f t="shared" si="114"/>
        <v>641.46749999999997</v>
      </c>
      <c r="W86" s="119">
        <f t="shared" si="115"/>
        <v>2084.7693750000003</v>
      </c>
      <c r="X86" s="153">
        <f t="shared" si="125"/>
        <v>7357.6322249999994</v>
      </c>
      <c r="Y86" s="114">
        <f t="shared" si="126"/>
        <v>4905.0881500000005</v>
      </c>
      <c r="Z86" s="117"/>
      <c r="AA86" s="117"/>
      <c r="AB86" s="117">
        <f t="shared" si="127"/>
        <v>7357.6322249999994</v>
      </c>
      <c r="AC86" s="115">
        <f t="shared" si="128"/>
        <v>3924.0705200000002</v>
      </c>
      <c r="AD86" s="115">
        <f t="shared" si="129"/>
        <v>16.769532136752137</v>
      </c>
      <c r="AE86" s="118">
        <f t="shared" si="130"/>
        <v>25.154298205128207</v>
      </c>
      <c r="AF86" s="118">
        <f t="shared" si="131"/>
        <v>25.154298205128203</v>
      </c>
      <c r="AG86" s="115">
        <f t="shared" si="132"/>
        <v>4.1923830341880342</v>
      </c>
      <c r="AH86" s="115">
        <f t="shared" si="133"/>
        <v>8.3847660683760683</v>
      </c>
      <c r="AI86" s="111">
        <f t="shared" si="134"/>
        <v>20.96191517094017</v>
      </c>
      <c r="AJ86" s="119">
        <v>41</v>
      </c>
      <c r="AK86" s="115">
        <f t="shared" si="135"/>
        <v>24</v>
      </c>
      <c r="AL86" s="115">
        <v>10</v>
      </c>
      <c r="AM86" s="116">
        <v>25</v>
      </c>
      <c r="AN86" s="114">
        <f t="shared" si="136"/>
        <v>16.769532136752137</v>
      </c>
      <c r="AO86" s="119"/>
      <c r="AP86" s="115">
        <f t="shared" si="137"/>
        <v>6.8755081760683758</v>
      </c>
      <c r="AQ86" s="115"/>
      <c r="AR86" s="115">
        <f t="shared" si="138"/>
        <v>4.024687712820513</v>
      </c>
      <c r="AS86" s="115">
        <f t="shared" si="139"/>
        <v>1.6769532136752137</v>
      </c>
      <c r="AT86" s="116">
        <f t="shared" si="140"/>
        <v>4.1923830341880342</v>
      </c>
      <c r="AU86" s="53">
        <f t="shared" si="141"/>
        <v>0</v>
      </c>
      <c r="AV86" s="53"/>
      <c r="AW86" s="19">
        <f t="shared" si="116"/>
        <v>0</v>
      </c>
      <c r="AX86" s="19">
        <f t="shared" si="117"/>
        <v>0</v>
      </c>
      <c r="AY86" s="19">
        <f t="shared" si="118"/>
        <v>0</v>
      </c>
      <c r="AZ86" s="28">
        <f t="shared" si="119"/>
        <v>0</v>
      </c>
      <c r="BA86" s="53">
        <f t="shared" si="142"/>
        <v>4.3349313675213681</v>
      </c>
      <c r="BB86" s="19">
        <f t="shared" si="143"/>
        <v>1.7773218606837609</v>
      </c>
      <c r="BC86" s="19">
        <f t="shared" si="144"/>
        <v>1.0403835282051284</v>
      </c>
      <c r="BD86" s="19">
        <f t="shared" si="145"/>
        <v>0.43349313675213685</v>
      </c>
      <c r="BE86" s="19">
        <f t="shared" si="146"/>
        <v>1.083732841880342</v>
      </c>
      <c r="BF86" s="53">
        <f t="shared" si="147"/>
        <v>8.6698627350427362</v>
      </c>
      <c r="BG86" s="19">
        <f t="shared" si="148"/>
        <v>3.5546437213675217</v>
      </c>
      <c r="BH86" s="19">
        <f t="shared" si="149"/>
        <v>2.0807670564102567</v>
      </c>
      <c r="BI86" s="19">
        <f t="shared" si="150"/>
        <v>0.86698627350427371</v>
      </c>
      <c r="BJ86" s="19">
        <f t="shared" si="151"/>
        <v>2.167465683760684</v>
      </c>
      <c r="BK86" s="21"/>
    </row>
    <row r="87" spans="1:63" hidden="1" x14ac:dyDescent="0.25">
      <c r="A87" s="3" t="s">
        <v>3</v>
      </c>
      <c r="B87" s="57">
        <v>1.5</v>
      </c>
      <c r="C87" s="60">
        <f t="shared" si="120"/>
        <v>85529</v>
      </c>
      <c r="D87" s="60">
        <f t="shared" si="103"/>
        <v>128293.5</v>
      </c>
      <c r="E87" s="114">
        <f t="shared" si="121"/>
        <v>24.549918166939445</v>
      </c>
      <c r="F87" s="115">
        <v>30</v>
      </c>
      <c r="G87" s="117">
        <f t="shared" si="104"/>
        <v>23.076923076923077</v>
      </c>
      <c r="H87" s="115">
        <f t="shared" si="122"/>
        <v>30</v>
      </c>
      <c r="I87" s="116">
        <f t="shared" si="122"/>
        <v>23.076923076923077</v>
      </c>
      <c r="J87" s="114">
        <f t="shared" si="105"/>
        <v>16.366612111292962</v>
      </c>
      <c r="K87" s="115">
        <f t="shared" si="106"/>
        <v>20</v>
      </c>
      <c r="L87" s="115">
        <f t="shared" si="123"/>
        <v>15.384615384615383</v>
      </c>
      <c r="M87" s="115">
        <f t="shared" si="107"/>
        <v>20</v>
      </c>
      <c r="N87" s="118">
        <f t="shared" si="107"/>
        <v>15.384615384615385</v>
      </c>
      <c r="O87" s="114">
        <f t="shared" si="108"/>
        <v>684.23199999999997</v>
      </c>
      <c r="P87" s="115">
        <f t="shared" si="109"/>
        <v>2724.0986499999999</v>
      </c>
      <c r="Q87" s="115">
        <f t="shared" si="110"/>
        <v>427.64500000000004</v>
      </c>
      <c r="R87" s="115">
        <f t="shared" si="111"/>
        <v>1389.8462500000001</v>
      </c>
      <c r="S87" s="116">
        <f t="shared" si="124"/>
        <v>5225.8218999999999</v>
      </c>
      <c r="T87" s="119">
        <f t="shared" si="112"/>
        <v>1026.348</v>
      </c>
      <c r="U87" s="119">
        <f t="shared" si="113"/>
        <v>4086.1479750000003</v>
      </c>
      <c r="V87" s="119">
        <f t="shared" si="114"/>
        <v>641.46749999999997</v>
      </c>
      <c r="W87" s="119">
        <f t="shared" si="115"/>
        <v>2084.7693749999999</v>
      </c>
      <c r="X87" s="153">
        <f t="shared" si="125"/>
        <v>7838.7328499999994</v>
      </c>
      <c r="Y87" s="114">
        <f t="shared" si="126"/>
        <v>5225.8218999999999</v>
      </c>
      <c r="Z87" s="117"/>
      <c r="AA87" s="117"/>
      <c r="AB87" s="117">
        <f t="shared" si="127"/>
        <v>7838.7328500000003</v>
      </c>
      <c r="AC87" s="115">
        <f t="shared" si="128"/>
        <v>3483.8812666666663</v>
      </c>
      <c r="AD87" s="115">
        <f t="shared" si="129"/>
        <v>14.888381481481479</v>
      </c>
      <c r="AE87" s="118">
        <f t="shared" si="130"/>
        <v>22.332572222222218</v>
      </c>
      <c r="AF87" s="118">
        <f t="shared" si="131"/>
        <v>22.332572222222222</v>
      </c>
      <c r="AG87" s="115">
        <f t="shared" si="132"/>
        <v>3.7220953703703699</v>
      </c>
      <c r="AH87" s="115">
        <f t="shared" si="133"/>
        <v>7.4441907407407397</v>
      </c>
      <c r="AI87" s="111">
        <f t="shared" si="134"/>
        <v>22.332572222222218</v>
      </c>
      <c r="AJ87" s="119">
        <v>16</v>
      </c>
      <c r="AK87" s="115">
        <f t="shared" si="135"/>
        <v>49</v>
      </c>
      <c r="AL87" s="115">
        <v>10</v>
      </c>
      <c r="AM87" s="116">
        <v>25</v>
      </c>
      <c r="AN87" s="114">
        <f t="shared" si="136"/>
        <v>14.888381481481479</v>
      </c>
      <c r="AO87" s="119"/>
      <c r="AP87" s="115">
        <f t="shared" si="137"/>
        <v>2.3821410370370368</v>
      </c>
      <c r="AQ87" s="115"/>
      <c r="AR87" s="115">
        <f t="shared" si="138"/>
        <v>7.2953069259259244</v>
      </c>
      <c r="AS87" s="115">
        <f t="shared" si="139"/>
        <v>1.4888381481481481</v>
      </c>
      <c r="AT87" s="116">
        <f t="shared" si="140"/>
        <v>3.7220953703703699</v>
      </c>
      <c r="AU87" s="53">
        <f t="shared" si="141"/>
        <v>0</v>
      </c>
      <c r="AV87" s="53"/>
      <c r="AW87" s="19">
        <f t="shared" si="116"/>
        <v>0</v>
      </c>
      <c r="AX87" s="19">
        <f t="shared" si="117"/>
        <v>0</v>
      </c>
      <c r="AY87" s="19">
        <f t="shared" si="118"/>
        <v>0</v>
      </c>
      <c r="AZ87" s="28">
        <f t="shared" si="119"/>
        <v>0</v>
      </c>
      <c r="BA87" s="53">
        <f t="shared" si="142"/>
        <v>4.1923830341880342</v>
      </c>
      <c r="BB87" s="19">
        <f t="shared" si="143"/>
        <v>0.67078128547008553</v>
      </c>
      <c r="BC87" s="19">
        <f t="shared" si="144"/>
        <v>2.0542676867521368</v>
      </c>
      <c r="BD87" s="19">
        <f t="shared" si="145"/>
        <v>0.41923830341880342</v>
      </c>
      <c r="BE87" s="19">
        <f t="shared" si="146"/>
        <v>1.0480957585470085</v>
      </c>
      <c r="BF87" s="53">
        <f t="shared" si="147"/>
        <v>8.3847660683760683</v>
      </c>
      <c r="BG87" s="19">
        <f t="shared" si="148"/>
        <v>1.3415625709401711</v>
      </c>
      <c r="BH87" s="19">
        <f>AH86*AK87%</f>
        <v>4.1085353735042736</v>
      </c>
      <c r="BI87" s="19">
        <f t="shared" si="150"/>
        <v>0.83847660683760683</v>
      </c>
      <c r="BJ87" s="19">
        <f t="shared" si="151"/>
        <v>2.0961915170940171</v>
      </c>
      <c r="BK87" s="21"/>
    </row>
    <row r="88" spans="1:63" hidden="1" x14ac:dyDescent="0.25">
      <c r="A88" s="3" t="s">
        <v>4</v>
      </c>
      <c r="B88" s="57">
        <v>1.5</v>
      </c>
      <c r="C88" s="60">
        <f t="shared" si="120"/>
        <v>85529</v>
      </c>
      <c r="D88" s="60">
        <f t="shared" si="103"/>
        <v>128293.5</v>
      </c>
      <c r="E88" s="114">
        <f t="shared" si="121"/>
        <v>24.855012427506214</v>
      </c>
      <c r="F88" s="115">
        <v>30</v>
      </c>
      <c r="G88" s="117">
        <f t="shared" si="104"/>
        <v>23.076923076923077</v>
      </c>
      <c r="H88" s="115">
        <f t="shared" si="122"/>
        <v>30</v>
      </c>
      <c r="I88" s="116">
        <f t="shared" si="122"/>
        <v>23.076923076923077</v>
      </c>
      <c r="J88" s="114">
        <f t="shared" si="105"/>
        <v>16.570008285004143</v>
      </c>
      <c r="K88" s="115">
        <f t="shared" si="106"/>
        <v>20</v>
      </c>
      <c r="L88" s="115">
        <f t="shared" si="123"/>
        <v>15.384615384615383</v>
      </c>
      <c r="M88" s="115">
        <f t="shared" si="107"/>
        <v>20</v>
      </c>
      <c r="N88" s="118">
        <f t="shared" si="107"/>
        <v>15.384615384615385</v>
      </c>
      <c r="O88" s="114">
        <f t="shared" si="108"/>
        <v>898.05449999999996</v>
      </c>
      <c r="P88" s="115">
        <f t="shared" si="109"/>
        <v>2446.1293999999998</v>
      </c>
      <c r="Q88" s="115">
        <f t="shared" si="110"/>
        <v>427.64500000000004</v>
      </c>
      <c r="R88" s="115">
        <f t="shared" si="111"/>
        <v>1389.8462500000001</v>
      </c>
      <c r="S88" s="116">
        <f t="shared" si="124"/>
        <v>5161.67515</v>
      </c>
      <c r="T88" s="119">
        <f t="shared" si="112"/>
        <v>1347.0817499999998</v>
      </c>
      <c r="U88" s="119">
        <f t="shared" si="113"/>
        <v>3669.1941000000002</v>
      </c>
      <c r="V88" s="119">
        <f t="shared" si="114"/>
        <v>641.46749999999997</v>
      </c>
      <c r="W88" s="119">
        <f t="shared" si="115"/>
        <v>2084.7693749999999</v>
      </c>
      <c r="X88" s="153">
        <f t="shared" si="125"/>
        <v>7742.5127249999996</v>
      </c>
      <c r="Y88" s="114">
        <f t="shared" si="126"/>
        <v>5161.67515</v>
      </c>
      <c r="Z88" s="117"/>
      <c r="AA88" s="117"/>
      <c r="AB88" s="117">
        <f t="shared" si="127"/>
        <v>7742.5127249999996</v>
      </c>
      <c r="AC88" s="115">
        <f t="shared" si="128"/>
        <v>3441.1167666666665</v>
      </c>
      <c r="AD88" s="115">
        <f t="shared" si="129"/>
        <v>14.705627207977207</v>
      </c>
      <c r="AE88" s="118">
        <f t="shared" si="130"/>
        <v>22.058440811965809</v>
      </c>
      <c r="AF88" s="118">
        <f t="shared" si="131"/>
        <v>22.058440811965813</v>
      </c>
      <c r="AG88" s="115">
        <f t="shared" si="132"/>
        <v>3.6764068019943017</v>
      </c>
      <c r="AH88" s="115">
        <f t="shared" si="133"/>
        <v>7.3528136039886034</v>
      </c>
      <c r="AI88" s="111">
        <f t="shared" si="134"/>
        <v>22.058440811965809</v>
      </c>
      <c r="AJ88" s="119">
        <v>21</v>
      </c>
      <c r="AK88" s="115">
        <f t="shared" si="135"/>
        <v>44</v>
      </c>
      <c r="AL88" s="115">
        <v>10</v>
      </c>
      <c r="AM88" s="116">
        <v>25</v>
      </c>
      <c r="AN88" s="114">
        <f t="shared" si="136"/>
        <v>14.705627207977207</v>
      </c>
      <c r="AO88" s="119"/>
      <c r="AP88" s="115">
        <f t="shared" si="137"/>
        <v>3.0881817136752132</v>
      </c>
      <c r="AQ88" s="115"/>
      <c r="AR88" s="115">
        <f t="shared" si="138"/>
        <v>6.4704759715099707</v>
      </c>
      <c r="AS88" s="115">
        <f t="shared" si="139"/>
        <v>1.4705627207977208</v>
      </c>
      <c r="AT88" s="116">
        <f t="shared" si="140"/>
        <v>3.6764068019943017</v>
      </c>
      <c r="AU88" s="53">
        <f t="shared" si="141"/>
        <v>0</v>
      </c>
      <c r="AV88" s="53"/>
      <c r="AW88" s="19">
        <f t="shared" si="116"/>
        <v>0</v>
      </c>
      <c r="AX88" s="19">
        <f t="shared" si="117"/>
        <v>0</v>
      </c>
      <c r="AY88" s="19">
        <f t="shared" si="118"/>
        <v>0</v>
      </c>
      <c r="AZ88" s="28">
        <f t="shared" si="119"/>
        <v>0</v>
      </c>
      <c r="BA88" s="53">
        <f t="shared" si="142"/>
        <v>3.7220953703703699</v>
      </c>
      <c r="BB88" s="19">
        <f t="shared" si="143"/>
        <v>0.78164002777777764</v>
      </c>
      <c r="BC88" s="19">
        <f t="shared" si="144"/>
        <v>1.6377219629629627</v>
      </c>
      <c r="BD88" s="19">
        <f t="shared" si="145"/>
        <v>0.37220953703703702</v>
      </c>
      <c r="BE88" s="19">
        <f t="shared" si="146"/>
        <v>0.93052384259259247</v>
      </c>
      <c r="BF88" s="53">
        <f t="shared" si="147"/>
        <v>7.4441907407407397</v>
      </c>
      <c r="BG88" s="19">
        <f t="shared" si="148"/>
        <v>1.5632800555555553</v>
      </c>
      <c r="BH88" s="19">
        <f t="shared" si="149"/>
        <v>3.2754439259259254</v>
      </c>
      <c r="BI88" s="19">
        <f t="shared" si="150"/>
        <v>0.74441907407407404</v>
      </c>
      <c r="BJ88" s="19">
        <f t="shared" si="151"/>
        <v>1.8610476851851849</v>
      </c>
      <c r="BK88" s="21"/>
    </row>
    <row r="89" spans="1:63" hidden="1" x14ac:dyDescent="0.25">
      <c r="A89" s="3" t="s">
        <v>5</v>
      </c>
      <c r="B89" s="57">
        <v>4.25</v>
      </c>
      <c r="C89" s="60">
        <f t="shared" si="120"/>
        <v>85529</v>
      </c>
      <c r="D89" s="60">
        <f t="shared" si="103"/>
        <v>363498.25</v>
      </c>
      <c r="E89" s="114">
        <f t="shared" si="121"/>
        <v>21.459227467811154</v>
      </c>
      <c r="F89" s="115">
        <v>25</v>
      </c>
      <c r="G89" s="117">
        <f t="shared" si="104"/>
        <v>19.23076923076923</v>
      </c>
      <c r="H89" s="115">
        <f t="shared" si="122"/>
        <v>25</v>
      </c>
      <c r="I89" s="116">
        <f t="shared" si="122"/>
        <v>19.23076923076923</v>
      </c>
      <c r="J89" s="114">
        <f t="shared" si="105"/>
        <v>14.306151645207439</v>
      </c>
      <c r="K89" s="115">
        <f t="shared" si="106"/>
        <v>16.666666666666668</v>
      </c>
      <c r="L89" s="115">
        <f t="shared" si="123"/>
        <v>12.820512820512821</v>
      </c>
      <c r="M89" s="115">
        <f t="shared" si="107"/>
        <v>16.666666666666668</v>
      </c>
      <c r="N89" s="118">
        <f t="shared" si="107"/>
        <v>12.820512820512819</v>
      </c>
      <c r="O89" s="114">
        <f t="shared" si="108"/>
        <v>5088.9754999999996</v>
      </c>
      <c r="P89" s="115">
        <f t="shared" si="109"/>
        <v>5670.5727000000006</v>
      </c>
      <c r="Q89" s="115">
        <f t="shared" si="110"/>
        <v>1453.9929999999999</v>
      </c>
      <c r="R89" s="115">
        <f t="shared" si="111"/>
        <v>4725.4772499999999</v>
      </c>
      <c r="S89" s="116">
        <f t="shared" si="124"/>
        <v>16939.018450000003</v>
      </c>
      <c r="T89" s="119">
        <f t="shared" si="112"/>
        <v>7633.4632499999989</v>
      </c>
      <c r="U89" s="119">
        <f t="shared" si="113"/>
        <v>8505.8590500000009</v>
      </c>
      <c r="V89" s="119">
        <f t="shared" si="114"/>
        <v>2180.9894999999997</v>
      </c>
      <c r="W89" s="119">
        <f t="shared" si="115"/>
        <v>7088.2158750000008</v>
      </c>
      <c r="X89" s="153">
        <f t="shared" si="125"/>
        <v>25408.527675000001</v>
      </c>
      <c r="Y89" s="114">
        <f t="shared" si="126"/>
        <v>16939.018450000003</v>
      </c>
      <c r="Z89" s="117"/>
      <c r="AA89" s="117"/>
      <c r="AB89" s="117">
        <f t="shared" si="127"/>
        <v>25408.527675000001</v>
      </c>
      <c r="AC89" s="115">
        <f t="shared" si="128"/>
        <v>3985.6514000000011</v>
      </c>
      <c r="AD89" s="115">
        <f t="shared" si="129"/>
        <v>17.032698290598294</v>
      </c>
      <c r="AE89" s="118">
        <f t="shared" si="130"/>
        <v>25.549047435897442</v>
      </c>
      <c r="AF89" s="118">
        <f t="shared" si="131"/>
        <v>25.549047435897435</v>
      </c>
      <c r="AG89" s="115">
        <f t="shared" si="132"/>
        <v>4.2581745726495734</v>
      </c>
      <c r="AH89" s="115">
        <f t="shared" si="133"/>
        <v>8.5163491452991469</v>
      </c>
      <c r="AI89" s="111">
        <f t="shared" si="134"/>
        <v>72.388967735042755</v>
      </c>
      <c r="AJ89" s="119">
        <v>35</v>
      </c>
      <c r="AK89" s="115">
        <f t="shared" si="135"/>
        <v>30</v>
      </c>
      <c r="AL89" s="115">
        <v>10</v>
      </c>
      <c r="AM89" s="116">
        <v>25</v>
      </c>
      <c r="AN89" s="114">
        <f t="shared" si="136"/>
        <v>17.032698290598294</v>
      </c>
      <c r="AO89" s="119"/>
      <c r="AP89" s="115">
        <f t="shared" si="137"/>
        <v>5.9614444017094028</v>
      </c>
      <c r="AQ89" s="115"/>
      <c r="AR89" s="115">
        <f t="shared" si="138"/>
        <v>5.1098094871794881</v>
      </c>
      <c r="AS89" s="115">
        <f t="shared" si="139"/>
        <v>1.7032698290598294</v>
      </c>
      <c r="AT89" s="116">
        <f t="shared" si="140"/>
        <v>4.2581745726495734</v>
      </c>
      <c r="AU89" s="53">
        <f t="shared" si="141"/>
        <v>0</v>
      </c>
      <c r="AV89" s="53"/>
      <c r="AW89" s="19">
        <f t="shared" si="116"/>
        <v>0</v>
      </c>
      <c r="AX89" s="19">
        <f t="shared" si="117"/>
        <v>0</v>
      </c>
      <c r="AY89" s="19">
        <f t="shared" si="118"/>
        <v>0</v>
      </c>
      <c r="AZ89" s="28">
        <f t="shared" si="119"/>
        <v>0</v>
      </c>
      <c r="BA89" s="53">
        <f t="shared" si="142"/>
        <v>3.6764068019943021</v>
      </c>
      <c r="BB89" s="19">
        <f t="shared" si="143"/>
        <v>1.2867423806980056</v>
      </c>
      <c r="BC89" s="19">
        <f t="shared" si="144"/>
        <v>1.1029220405982905</v>
      </c>
      <c r="BD89" s="19">
        <f t="shared" si="145"/>
        <v>0.36764068019943019</v>
      </c>
      <c r="BE89" s="19">
        <f t="shared" si="146"/>
        <v>0.91910170049857542</v>
      </c>
      <c r="BF89" s="53">
        <f t="shared" si="147"/>
        <v>7.3528136039886043</v>
      </c>
      <c r="BG89" s="19">
        <f t="shared" si="148"/>
        <v>2.5734847613960112</v>
      </c>
      <c r="BH89" s="19">
        <f t="shared" si="149"/>
        <v>2.2058440811965809</v>
      </c>
      <c r="BI89" s="19">
        <f t="shared" si="150"/>
        <v>0.73528136039886038</v>
      </c>
      <c r="BJ89" s="19">
        <f t="shared" si="151"/>
        <v>1.8382034009971508</v>
      </c>
      <c r="BK89" s="21"/>
    </row>
    <row r="90" spans="1:63" hidden="1" x14ac:dyDescent="0.25">
      <c r="A90" s="3" t="s">
        <v>6</v>
      </c>
      <c r="B90" s="57">
        <v>1</v>
      </c>
      <c r="C90" s="60">
        <f t="shared" si="120"/>
        <v>85529</v>
      </c>
      <c r="D90" s="60">
        <f t="shared" si="103"/>
        <v>85529</v>
      </c>
      <c r="E90" s="114">
        <f t="shared" si="121"/>
        <v>22.651006711409394</v>
      </c>
      <c r="F90" s="115">
        <v>27</v>
      </c>
      <c r="G90" s="117">
        <f t="shared" si="104"/>
        <v>20.76923076923077</v>
      </c>
      <c r="H90" s="115">
        <f t="shared" si="122"/>
        <v>27</v>
      </c>
      <c r="I90" s="116">
        <f t="shared" si="122"/>
        <v>20.76923076923077</v>
      </c>
      <c r="J90" s="114">
        <f t="shared" si="105"/>
        <v>15.100671140939598</v>
      </c>
      <c r="K90" s="115">
        <f t="shared" si="106"/>
        <v>18</v>
      </c>
      <c r="L90" s="115">
        <f t="shared" si="123"/>
        <v>13.846153846153845</v>
      </c>
      <c r="M90" s="115">
        <f t="shared" si="107"/>
        <v>18</v>
      </c>
      <c r="N90" s="118">
        <f t="shared" si="107"/>
        <v>13.846153846153847</v>
      </c>
      <c r="O90" s="114">
        <f t="shared" si="108"/>
        <v>823.61259259259259</v>
      </c>
      <c r="P90" s="115">
        <f t="shared" si="109"/>
        <v>1606.0445555555555</v>
      </c>
      <c r="Q90" s="115">
        <f t="shared" si="110"/>
        <v>316.77407407407406</v>
      </c>
      <c r="R90" s="115">
        <f t="shared" si="111"/>
        <v>1029.5157407407407</v>
      </c>
      <c r="S90" s="116">
        <f t="shared" si="124"/>
        <v>3775.946962962963</v>
      </c>
      <c r="T90" s="119">
        <f t="shared" si="112"/>
        <v>1235.4188888888889</v>
      </c>
      <c r="U90" s="119">
        <f t="shared" si="113"/>
        <v>2409.0668333333333</v>
      </c>
      <c r="V90" s="119">
        <f t="shared" si="114"/>
        <v>475.1611111111111</v>
      </c>
      <c r="W90" s="119">
        <f t="shared" si="115"/>
        <v>1544.273611111111</v>
      </c>
      <c r="X90" s="153">
        <f t="shared" si="125"/>
        <v>5663.920444444444</v>
      </c>
      <c r="Y90" s="114">
        <f t="shared" si="126"/>
        <v>3775.9469629629634</v>
      </c>
      <c r="Z90" s="117"/>
      <c r="AA90" s="117"/>
      <c r="AB90" s="117">
        <f t="shared" si="127"/>
        <v>5663.920444444444</v>
      </c>
      <c r="AC90" s="115">
        <f t="shared" si="128"/>
        <v>3775.9469629629634</v>
      </c>
      <c r="AD90" s="115">
        <f t="shared" si="129"/>
        <v>16.136525482747707</v>
      </c>
      <c r="AE90" s="118">
        <f t="shared" si="130"/>
        <v>24.204788224121561</v>
      </c>
      <c r="AF90" s="118">
        <f t="shared" si="131"/>
        <v>24.204788224121554</v>
      </c>
      <c r="AG90" s="115">
        <f t="shared" si="132"/>
        <v>4.0341313706869268</v>
      </c>
      <c r="AH90" s="115">
        <f t="shared" si="133"/>
        <v>8.0682627413738537</v>
      </c>
      <c r="AI90" s="111">
        <f t="shared" si="134"/>
        <v>16.136525482747707</v>
      </c>
      <c r="AJ90" s="119">
        <v>26</v>
      </c>
      <c r="AK90" s="115">
        <f t="shared" si="135"/>
        <v>39</v>
      </c>
      <c r="AL90" s="115">
        <v>10</v>
      </c>
      <c r="AM90" s="116">
        <v>25</v>
      </c>
      <c r="AN90" s="114">
        <f t="shared" si="136"/>
        <v>16.136525482747707</v>
      </c>
      <c r="AO90" s="119"/>
      <c r="AP90" s="115">
        <f t="shared" si="137"/>
        <v>4.1954966255144042</v>
      </c>
      <c r="AQ90" s="115"/>
      <c r="AR90" s="115">
        <f t="shared" si="138"/>
        <v>6.2932449382716058</v>
      </c>
      <c r="AS90" s="115">
        <f t="shared" si="139"/>
        <v>1.6136525482747708</v>
      </c>
      <c r="AT90" s="116">
        <f t="shared" si="140"/>
        <v>4.0341313706869268</v>
      </c>
      <c r="AU90" s="53">
        <f t="shared" si="141"/>
        <v>0</v>
      </c>
      <c r="AV90" s="53"/>
      <c r="AW90" s="19">
        <f t="shared" si="116"/>
        <v>0</v>
      </c>
      <c r="AX90" s="19">
        <f t="shared" si="117"/>
        <v>0</v>
      </c>
      <c r="AY90" s="19">
        <f t="shared" si="118"/>
        <v>0</v>
      </c>
      <c r="AZ90" s="28">
        <f t="shared" si="119"/>
        <v>0</v>
      </c>
      <c r="BA90" s="53">
        <f t="shared" si="142"/>
        <v>4.2581745726495734</v>
      </c>
      <c r="BB90" s="19">
        <f t="shared" si="143"/>
        <v>1.1071253888888892</v>
      </c>
      <c r="BC90" s="19">
        <f t="shared" si="144"/>
        <v>1.6606880833333337</v>
      </c>
      <c r="BD90" s="19">
        <f t="shared" si="145"/>
        <v>0.42581745726495734</v>
      </c>
      <c r="BE90" s="19">
        <f t="shared" si="146"/>
        <v>1.0645436431623934</v>
      </c>
      <c r="BF90" s="53">
        <f t="shared" si="147"/>
        <v>8.5163491452991469</v>
      </c>
      <c r="BG90" s="19">
        <f t="shared" si="148"/>
        <v>2.2142507777777785</v>
      </c>
      <c r="BH90" s="19">
        <f t="shared" si="149"/>
        <v>3.3213761666666675</v>
      </c>
      <c r="BI90" s="19">
        <f t="shared" si="150"/>
        <v>0.85163491452991469</v>
      </c>
      <c r="BJ90" s="19">
        <f t="shared" si="151"/>
        <v>2.1290872863247867</v>
      </c>
      <c r="BK90" s="21"/>
    </row>
    <row r="91" spans="1:63" hidden="1" x14ac:dyDescent="0.25">
      <c r="A91" s="3" t="s">
        <v>7</v>
      </c>
      <c r="B91" s="57">
        <v>1</v>
      </c>
      <c r="C91" s="60">
        <f t="shared" si="120"/>
        <v>85529</v>
      </c>
      <c r="D91" s="60">
        <f t="shared" si="103"/>
        <v>85529</v>
      </c>
      <c r="E91" s="114">
        <f t="shared" si="121"/>
        <v>15.615384615384615</v>
      </c>
      <c r="F91" s="115">
        <v>29</v>
      </c>
      <c r="G91" s="117">
        <v>14</v>
      </c>
      <c r="H91" s="115">
        <f t="shared" si="122"/>
        <v>29</v>
      </c>
      <c r="I91" s="116">
        <f t="shared" si="122"/>
        <v>14</v>
      </c>
      <c r="J91" s="114">
        <f t="shared" si="105"/>
        <v>11.111111111111111</v>
      </c>
      <c r="K91" s="115">
        <v>20</v>
      </c>
      <c r="L91" s="115">
        <v>10</v>
      </c>
      <c r="M91" s="115">
        <f t="shared" si="107"/>
        <v>19.333333333333332</v>
      </c>
      <c r="N91" s="118">
        <f t="shared" si="107"/>
        <v>9.3333333333333339</v>
      </c>
      <c r="O91" s="114">
        <f t="shared" si="108"/>
        <v>589.85517241379307</v>
      </c>
      <c r="P91" s="115">
        <f t="shared" si="109"/>
        <v>4887.3714285714286</v>
      </c>
      <c r="Q91" s="115">
        <f t="shared" si="110"/>
        <v>0</v>
      </c>
      <c r="R91" s="115">
        <f t="shared" si="111"/>
        <v>0</v>
      </c>
      <c r="S91" s="116">
        <f t="shared" si="124"/>
        <v>5477.2266009852219</v>
      </c>
      <c r="T91" s="119">
        <f t="shared" si="112"/>
        <v>855.29</v>
      </c>
      <c r="U91" s="119">
        <f t="shared" si="113"/>
        <v>6842.32</v>
      </c>
      <c r="V91" s="119">
        <v>0</v>
      </c>
      <c r="W91" s="119">
        <v>0</v>
      </c>
      <c r="X91" s="153">
        <f t="shared" si="125"/>
        <v>7697.61</v>
      </c>
      <c r="Y91" s="114">
        <f t="shared" si="126"/>
        <v>5477.2266009852219</v>
      </c>
      <c r="Z91" s="117"/>
      <c r="AA91" s="117"/>
      <c r="AB91" s="117">
        <f t="shared" si="127"/>
        <v>7697.6100000000006</v>
      </c>
      <c r="AC91" s="115">
        <f t="shared" si="128"/>
        <v>5477.2266009852219</v>
      </c>
      <c r="AD91" s="115">
        <f t="shared" si="129"/>
        <v>23.406951286261631</v>
      </c>
      <c r="AE91" s="118">
        <f t="shared" si="130"/>
        <v>35.110426929392446</v>
      </c>
      <c r="AF91" s="118">
        <f t="shared" si="131"/>
        <v>32.895769230769233</v>
      </c>
      <c r="AG91" s="115">
        <f t="shared" si="132"/>
        <v>5.8517378215654077</v>
      </c>
      <c r="AH91" s="115">
        <f t="shared" si="133"/>
        <v>11.703475643130815</v>
      </c>
      <c r="AI91" s="111">
        <f t="shared" si="134"/>
        <v>23.406951286261631</v>
      </c>
      <c r="AJ91" s="119">
        <v>20</v>
      </c>
      <c r="AK91" s="115">
        <f t="shared" si="135"/>
        <v>80</v>
      </c>
      <c r="AL91" s="115">
        <v>0</v>
      </c>
      <c r="AM91" s="116">
        <v>0</v>
      </c>
      <c r="AN91" s="114">
        <f t="shared" si="136"/>
        <v>23.406951286261631</v>
      </c>
      <c r="AO91" s="119"/>
      <c r="AP91" s="115">
        <f t="shared" si="137"/>
        <v>4.6813902572523265</v>
      </c>
      <c r="AQ91" s="115"/>
      <c r="AR91" s="115">
        <f t="shared" si="138"/>
        <v>18.725561029009306</v>
      </c>
      <c r="AS91" s="115">
        <f t="shared" si="139"/>
        <v>0</v>
      </c>
      <c r="AT91" s="116">
        <f t="shared" si="140"/>
        <v>0</v>
      </c>
      <c r="AU91" s="53">
        <f t="shared" si="141"/>
        <v>0</v>
      </c>
      <c r="AV91" s="53"/>
      <c r="AW91" s="19">
        <f t="shared" si="116"/>
        <v>0</v>
      </c>
      <c r="AX91" s="19">
        <f t="shared" si="117"/>
        <v>0</v>
      </c>
      <c r="AY91" s="19">
        <f t="shared" si="118"/>
        <v>0</v>
      </c>
      <c r="AZ91" s="28">
        <f t="shared" si="119"/>
        <v>0</v>
      </c>
      <c r="BA91" s="53">
        <f t="shared" si="142"/>
        <v>4.0341313706869268</v>
      </c>
      <c r="BB91" s="19">
        <f t="shared" si="143"/>
        <v>0.80682627413738539</v>
      </c>
      <c r="BC91" s="19">
        <f t="shared" si="144"/>
        <v>3.2273050965495416</v>
      </c>
      <c r="BD91" s="19">
        <f t="shared" si="145"/>
        <v>0</v>
      </c>
      <c r="BE91" s="19">
        <f t="shared" si="146"/>
        <v>0</v>
      </c>
      <c r="BF91" s="53">
        <f t="shared" si="147"/>
        <v>8.0682627413738537</v>
      </c>
      <c r="BG91" s="19">
        <f t="shared" si="148"/>
        <v>1.6136525482747708</v>
      </c>
      <c r="BH91" s="19">
        <f t="shared" si="149"/>
        <v>6.4546101930990831</v>
      </c>
      <c r="BI91" s="19">
        <f t="shared" si="150"/>
        <v>0</v>
      </c>
      <c r="BJ91" s="19">
        <f t="shared" si="151"/>
        <v>0</v>
      </c>
      <c r="BK91" s="21"/>
    </row>
    <row r="92" spans="1:63" s="135" customFormat="1" hidden="1" x14ac:dyDescent="0.25">
      <c r="A92" s="133" t="s">
        <v>11</v>
      </c>
      <c r="B92" s="147">
        <v>0.5</v>
      </c>
      <c r="C92" s="148">
        <f t="shared" si="120"/>
        <v>85529</v>
      </c>
      <c r="D92" s="148">
        <f t="shared" si="103"/>
        <v>42764.5</v>
      </c>
      <c r="E92" s="174">
        <f t="shared" si="121"/>
        <v>22.226277372262771</v>
      </c>
      <c r="F92" s="175">
        <v>29</v>
      </c>
      <c r="G92" s="176">
        <v>21</v>
      </c>
      <c r="H92" s="175">
        <f t="shared" si="122"/>
        <v>29</v>
      </c>
      <c r="I92" s="177">
        <f t="shared" si="122"/>
        <v>21</v>
      </c>
      <c r="J92" s="174">
        <f t="shared" si="105"/>
        <v>16.129032258064516</v>
      </c>
      <c r="K92" s="175">
        <v>20</v>
      </c>
      <c r="L92" s="175">
        <f t="shared" si="123"/>
        <v>15.384615384615383</v>
      </c>
      <c r="M92" s="175">
        <f t="shared" si="107"/>
        <v>19.333333333333332</v>
      </c>
      <c r="N92" s="178">
        <f t="shared" si="107"/>
        <v>14</v>
      </c>
      <c r="O92" s="174">
        <f t="shared" si="108"/>
        <v>294.92758620689654</v>
      </c>
      <c r="P92" s="175">
        <f t="shared" si="109"/>
        <v>1629.1238095238095</v>
      </c>
      <c r="Q92" s="175">
        <f t="shared" si="110"/>
        <v>0</v>
      </c>
      <c r="R92" s="175">
        <f t="shared" si="111"/>
        <v>0</v>
      </c>
      <c r="S92" s="177">
        <f t="shared" si="124"/>
        <v>1924.0513957307062</v>
      </c>
      <c r="T92" s="179">
        <f t="shared" si="112"/>
        <v>427.64499999999998</v>
      </c>
      <c r="U92" s="179">
        <f t="shared" si="113"/>
        <v>2223.7539999999999</v>
      </c>
      <c r="V92" s="179">
        <v>0</v>
      </c>
      <c r="W92" s="179">
        <v>0</v>
      </c>
      <c r="X92" s="180">
        <f t="shared" si="125"/>
        <v>2651.3989999999999</v>
      </c>
      <c r="Y92" s="174">
        <f>D92/E92</f>
        <v>1924.0513957307062</v>
      </c>
      <c r="Z92" s="176"/>
      <c r="AA92" s="176"/>
      <c r="AB92" s="176">
        <f t="shared" si="127"/>
        <v>2651.3989999999999</v>
      </c>
      <c r="AC92" s="175">
        <f t="shared" si="128"/>
        <v>3848.1027914614124</v>
      </c>
      <c r="AD92" s="175">
        <f t="shared" si="129"/>
        <v>16.444883724194071</v>
      </c>
      <c r="AE92" s="178">
        <f t="shared" si="130"/>
        <v>24.667325586291106</v>
      </c>
      <c r="AF92" s="178">
        <f t="shared" si="131"/>
        <v>22.661529914529915</v>
      </c>
      <c r="AG92" s="175">
        <f t="shared" si="132"/>
        <v>4.1112209310485177</v>
      </c>
      <c r="AH92" s="175">
        <f t="shared" si="133"/>
        <v>8.2224418620970354</v>
      </c>
      <c r="AI92" s="181">
        <f t="shared" si="134"/>
        <v>8.2224418620970354</v>
      </c>
      <c r="AJ92" s="179">
        <v>20</v>
      </c>
      <c r="AK92" s="175">
        <f t="shared" si="135"/>
        <v>80</v>
      </c>
      <c r="AL92" s="175">
        <v>0</v>
      </c>
      <c r="AM92" s="177">
        <v>0</v>
      </c>
      <c r="AN92" s="174">
        <f t="shared" si="136"/>
        <v>16.444883724194071</v>
      </c>
      <c r="AO92" s="179"/>
      <c r="AP92" s="175">
        <f t="shared" si="137"/>
        <v>3.2889767448388145</v>
      </c>
      <c r="AQ92" s="175"/>
      <c r="AR92" s="175">
        <f t="shared" si="138"/>
        <v>13.155906979355258</v>
      </c>
      <c r="AS92" s="175">
        <f t="shared" si="139"/>
        <v>0</v>
      </c>
      <c r="AT92" s="177">
        <f t="shared" si="140"/>
        <v>0</v>
      </c>
      <c r="AU92" s="151">
        <f t="shared" si="141"/>
        <v>0</v>
      </c>
      <c r="AV92" s="151"/>
      <c r="AW92" s="149">
        <f t="shared" si="116"/>
        <v>0</v>
      </c>
      <c r="AX92" s="149">
        <f t="shared" si="117"/>
        <v>0</v>
      </c>
      <c r="AY92" s="149">
        <f t="shared" si="118"/>
        <v>0</v>
      </c>
      <c r="AZ92" s="150">
        <f t="shared" si="119"/>
        <v>0</v>
      </c>
      <c r="BA92" s="151">
        <f t="shared" si="142"/>
        <v>5.8517378215654077</v>
      </c>
      <c r="BB92" s="149">
        <f t="shared" si="143"/>
        <v>1.1703475643130816</v>
      </c>
      <c r="BC92" s="149">
        <f t="shared" si="144"/>
        <v>4.6813902572523265</v>
      </c>
      <c r="BD92" s="149">
        <f t="shared" si="145"/>
        <v>0</v>
      </c>
      <c r="BE92" s="149">
        <f t="shared" si="146"/>
        <v>0</v>
      </c>
      <c r="BF92" s="151">
        <f t="shared" si="147"/>
        <v>11.703475643130815</v>
      </c>
      <c r="BG92" s="149">
        <f t="shared" si="148"/>
        <v>2.3406951286261632</v>
      </c>
      <c r="BH92" s="149">
        <f t="shared" si="149"/>
        <v>9.362780514504653</v>
      </c>
      <c r="BI92" s="149">
        <f t="shared" si="150"/>
        <v>0</v>
      </c>
      <c r="BJ92" s="149">
        <f t="shared" si="151"/>
        <v>0</v>
      </c>
      <c r="BK92" s="134"/>
    </row>
    <row r="93" spans="1:63" s="146" customFormat="1" hidden="1" x14ac:dyDescent="0.25">
      <c r="A93" s="136" t="s">
        <v>20</v>
      </c>
      <c r="B93" s="90">
        <v>1</v>
      </c>
      <c r="C93" s="137">
        <f t="shared" si="120"/>
        <v>85529</v>
      </c>
      <c r="D93" s="137">
        <f t="shared" si="103"/>
        <v>85529</v>
      </c>
      <c r="E93" s="114">
        <f t="shared" si="121"/>
        <v>25.619128949615714</v>
      </c>
      <c r="F93" s="115">
        <v>30</v>
      </c>
      <c r="G93" s="117">
        <f t="shared" si="104"/>
        <v>23.076923076923077</v>
      </c>
      <c r="H93" s="115">
        <f t="shared" si="122"/>
        <v>30</v>
      </c>
      <c r="I93" s="116">
        <f t="shared" si="122"/>
        <v>23.076923076923077</v>
      </c>
      <c r="J93" s="114">
        <f t="shared" si="105"/>
        <v>17.079419299743808</v>
      </c>
      <c r="K93" s="115">
        <f>F93/1.5</f>
        <v>20</v>
      </c>
      <c r="L93" s="115">
        <f t="shared" si="123"/>
        <v>15.384615384615383</v>
      </c>
      <c r="M93" s="115">
        <f t="shared" si="107"/>
        <v>20</v>
      </c>
      <c r="N93" s="118">
        <f t="shared" si="107"/>
        <v>15.384615384615385</v>
      </c>
      <c r="O93" s="114">
        <f t="shared" si="108"/>
        <v>940.81899999999996</v>
      </c>
      <c r="P93" s="115">
        <f t="shared" si="109"/>
        <v>1186.0021333333334</v>
      </c>
      <c r="Q93" s="115">
        <f t="shared" si="110"/>
        <v>285.09666666666664</v>
      </c>
      <c r="R93" s="115">
        <f t="shared" si="111"/>
        <v>926.56416666666667</v>
      </c>
      <c r="S93" s="116">
        <f t="shared" si="124"/>
        <v>3338.4819666666667</v>
      </c>
      <c r="T93" s="119">
        <f t="shared" si="112"/>
        <v>1411.2284999999999</v>
      </c>
      <c r="U93" s="119">
        <f t="shared" si="113"/>
        <v>1779.0032000000001</v>
      </c>
      <c r="V93" s="119">
        <f>(D93*AL93/100)/M93</f>
        <v>427.64499999999998</v>
      </c>
      <c r="W93" s="119">
        <f>(D93*AM93/100)/N93</f>
        <v>1389.8462500000001</v>
      </c>
      <c r="X93" s="153">
        <f t="shared" si="125"/>
        <v>5007.7229500000003</v>
      </c>
      <c r="Y93" s="114">
        <f t="shared" si="126"/>
        <v>3338.4819666666667</v>
      </c>
      <c r="Z93" s="115"/>
      <c r="AA93" s="115"/>
      <c r="AB93" s="117">
        <f t="shared" si="127"/>
        <v>5007.7229500000003</v>
      </c>
      <c r="AC93" s="115">
        <f t="shared" si="128"/>
        <v>3338.4819666666667</v>
      </c>
      <c r="AD93" s="115">
        <f t="shared" si="129"/>
        <v>14.267016951566951</v>
      </c>
      <c r="AE93" s="118">
        <f t="shared" si="130"/>
        <v>21.400525427350427</v>
      </c>
      <c r="AF93" s="118">
        <f t="shared" si="131"/>
        <v>21.400525427350427</v>
      </c>
      <c r="AG93" s="115">
        <f t="shared" si="132"/>
        <v>3.5667542378917378</v>
      </c>
      <c r="AH93" s="115">
        <f t="shared" si="133"/>
        <v>7.1335084757834757</v>
      </c>
      <c r="AI93" s="111">
        <f t="shared" si="134"/>
        <v>14.267016951566951</v>
      </c>
      <c r="AJ93" s="119">
        <v>33</v>
      </c>
      <c r="AK93" s="115">
        <f t="shared" si="135"/>
        <v>32</v>
      </c>
      <c r="AL93" s="115">
        <v>10</v>
      </c>
      <c r="AM93" s="116">
        <v>25</v>
      </c>
      <c r="AN93" s="114">
        <f t="shared" si="136"/>
        <v>14.267016951566953</v>
      </c>
      <c r="AO93" s="119"/>
      <c r="AP93" s="115">
        <f t="shared" si="137"/>
        <v>4.7081155940170945</v>
      </c>
      <c r="AQ93" s="115"/>
      <c r="AR93" s="115">
        <f t="shared" si="138"/>
        <v>4.5654454245014247</v>
      </c>
      <c r="AS93" s="115">
        <f t="shared" si="139"/>
        <v>1.4267016951566953</v>
      </c>
      <c r="AT93" s="116">
        <f t="shared" si="140"/>
        <v>3.5667542378917378</v>
      </c>
      <c r="AU93" s="144">
        <f t="shared" si="141"/>
        <v>0</v>
      </c>
      <c r="AV93" s="144"/>
      <c r="AW93" s="139">
        <f t="shared" si="116"/>
        <v>0</v>
      </c>
      <c r="AX93" s="139">
        <f t="shared" si="117"/>
        <v>0</v>
      </c>
      <c r="AY93" s="139">
        <f t="shared" si="118"/>
        <v>0</v>
      </c>
      <c r="AZ93" s="141">
        <f t="shared" si="119"/>
        <v>0</v>
      </c>
      <c r="BA93" s="144">
        <f t="shared" si="142"/>
        <v>4.1112209310485177</v>
      </c>
      <c r="BB93" s="139">
        <f t="shared" si="143"/>
        <v>1.3567029072460108</v>
      </c>
      <c r="BC93" s="139">
        <f t="shared" si="144"/>
        <v>1.3155906979355256</v>
      </c>
      <c r="BD93" s="139">
        <f t="shared" si="145"/>
        <v>0.41112209310485182</v>
      </c>
      <c r="BE93" s="139">
        <f t="shared" si="146"/>
        <v>1.0278052327621294</v>
      </c>
      <c r="BF93" s="144">
        <f t="shared" si="147"/>
        <v>8.2224418620970354</v>
      </c>
      <c r="BG93" s="139">
        <f t="shared" si="148"/>
        <v>2.7134058144920217</v>
      </c>
      <c r="BH93" s="139">
        <f t="shared" si="149"/>
        <v>2.6311813958710513</v>
      </c>
      <c r="BI93" s="139">
        <f t="shared" si="150"/>
        <v>0.82224418620970363</v>
      </c>
      <c r="BJ93" s="139">
        <f t="shared" si="151"/>
        <v>2.0556104655242589</v>
      </c>
      <c r="BK93" s="145"/>
    </row>
    <row r="94" spans="1:63" hidden="1" x14ac:dyDescent="0.25">
      <c r="A94" s="4" t="s">
        <v>12</v>
      </c>
      <c r="B94" s="58"/>
      <c r="C94" s="58"/>
      <c r="D94" s="58"/>
      <c r="E94" s="5"/>
      <c r="F94" s="9"/>
      <c r="G94" s="9"/>
      <c r="H94" s="9"/>
      <c r="I94" s="63"/>
      <c r="J94" s="5"/>
      <c r="K94" s="9"/>
      <c r="L94" s="9"/>
      <c r="M94" s="9"/>
      <c r="N94" s="83"/>
      <c r="O94" s="9"/>
      <c r="P94" s="9"/>
      <c r="Q94" s="9"/>
      <c r="R94" s="9"/>
      <c r="S94" s="9"/>
      <c r="T94" s="53"/>
      <c r="U94" s="19"/>
      <c r="V94" s="19"/>
      <c r="W94" s="28"/>
      <c r="X94" s="155"/>
      <c r="Y94" s="65"/>
      <c r="Z94" s="10"/>
      <c r="AA94" s="10"/>
      <c r="AB94" s="10"/>
      <c r="AC94" s="19"/>
      <c r="AD94" s="19"/>
      <c r="AE94" s="88"/>
      <c r="AF94" s="88"/>
      <c r="AG94" s="19"/>
      <c r="AH94" s="19"/>
      <c r="AI94" s="53"/>
      <c r="AJ94" s="53"/>
      <c r="AK94" s="19"/>
      <c r="AL94" s="19"/>
      <c r="AM94" s="28"/>
      <c r="AN94" s="65"/>
      <c r="AO94" s="53"/>
      <c r="AP94" s="19"/>
      <c r="AQ94" s="19"/>
      <c r="AR94" s="19"/>
      <c r="AS94" s="19"/>
      <c r="AT94" s="28"/>
      <c r="AU94" s="53"/>
      <c r="AV94" s="53"/>
      <c r="AW94" s="19"/>
      <c r="AX94" s="19"/>
      <c r="AY94" s="19"/>
      <c r="AZ94" s="28"/>
      <c r="BA94" s="53"/>
      <c r="BB94" s="19"/>
      <c r="BC94" s="19"/>
      <c r="BD94" s="19"/>
      <c r="BE94" s="28"/>
      <c r="BF94" s="53"/>
      <c r="BG94" s="19"/>
      <c r="BH94" s="19"/>
      <c r="BI94" s="19"/>
      <c r="BJ94" s="28"/>
      <c r="BK94" s="21"/>
    </row>
    <row r="95" spans="1:63" hidden="1" x14ac:dyDescent="0.25">
      <c r="A95" s="4" t="s">
        <v>13</v>
      </c>
      <c r="B95" s="58"/>
      <c r="C95" s="58"/>
      <c r="D95" s="58"/>
      <c r="E95" s="5"/>
      <c r="F95" s="9"/>
      <c r="G95" s="9"/>
      <c r="H95" s="9"/>
      <c r="I95" s="63"/>
      <c r="J95" s="5"/>
      <c r="K95" s="9"/>
      <c r="L95" s="9"/>
      <c r="M95" s="9"/>
      <c r="N95" s="83"/>
      <c r="O95" s="9"/>
      <c r="P95" s="9"/>
      <c r="Q95" s="9"/>
      <c r="R95" s="9"/>
      <c r="S95" s="9"/>
      <c r="T95" s="53"/>
      <c r="U95" s="19"/>
      <c r="V95" s="19"/>
      <c r="W95" s="28"/>
      <c r="X95" s="155"/>
      <c r="Y95" s="65"/>
      <c r="Z95" s="10"/>
      <c r="AA95" s="10"/>
      <c r="AB95" s="10"/>
      <c r="AC95" s="19"/>
      <c r="AD95" s="19"/>
      <c r="AE95" s="88"/>
      <c r="AF95" s="88"/>
      <c r="AG95" s="19"/>
      <c r="AH95" s="19"/>
      <c r="AI95" s="53"/>
      <c r="AJ95" s="53"/>
      <c r="AK95" s="19"/>
      <c r="AL95" s="19"/>
      <c r="AM95" s="28"/>
      <c r="AN95" s="65"/>
      <c r="AO95" s="53"/>
      <c r="AP95" s="19"/>
      <c r="AQ95" s="19"/>
      <c r="AR95" s="19"/>
      <c r="AS95" s="19"/>
      <c r="AT95" s="28"/>
      <c r="AU95" s="53"/>
      <c r="AV95" s="53"/>
      <c r="AW95" s="19"/>
      <c r="AX95" s="19"/>
      <c r="AY95" s="19"/>
      <c r="AZ95" s="28"/>
      <c r="BA95" s="53"/>
      <c r="BB95" s="19"/>
      <c r="BC95" s="19"/>
      <c r="BD95" s="19"/>
      <c r="BE95" s="28"/>
      <c r="BF95" s="53"/>
      <c r="BG95" s="19"/>
      <c r="BH95" s="19"/>
      <c r="BI95" s="19"/>
      <c r="BJ95" s="28"/>
      <c r="BK95" s="21"/>
    </row>
    <row r="96" spans="1:63" hidden="1" x14ac:dyDescent="0.25">
      <c r="A96" s="4" t="s">
        <v>24</v>
      </c>
      <c r="B96" s="58"/>
      <c r="C96" s="58"/>
      <c r="D96" s="58"/>
      <c r="E96" s="5"/>
      <c r="F96" s="9"/>
      <c r="G96" s="9"/>
      <c r="H96" s="9"/>
      <c r="I96" s="63"/>
      <c r="J96" s="5"/>
      <c r="K96" s="9"/>
      <c r="L96" s="9"/>
      <c r="M96" s="9"/>
      <c r="N96" s="83"/>
      <c r="O96" s="9"/>
      <c r="P96" s="9"/>
      <c r="Q96" s="9"/>
      <c r="R96" s="9"/>
      <c r="S96" s="9"/>
      <c r="T96" s="53"/>
      <c r="U96" s="19"/>
      <c r="V96" s="19"/>
      <c r="W96" s="28"/>
      <c r="X96" s="155"/>
      <c r="Y96" s="65"/>
      <c r="Z96" s="10"/>
      <c r="AA96" s="10"/>
      <c r="AB96" s="10"/>
      <c r="AC96" s="19"/>
      <c r="AD96" s="19"/>
      <c r="AE96" s="88"/>
      <c r="AF96" s="88"/>
      <c r="AG96" s="19"/>
      <c r="AH96" s="19"/>
      <c r="AI96" s="53"/>
      <c r="AJ96" s="53"/>
      <c r="AK96" s="19"/>
      <c r="AL96" s="19"/>
      <c r="AM96" s="28"/>
      <c r="AN96" s="65"/>
      <c r="AO96" s="53"/>
      <c r="AP96" s="19"/>
      <c r="AQ96" s="19"/>
      <c r="AR96" s="19"/>
      <c r="AS96" s="19"/>
      <c r="AT96" s="28"/>
      <c r="AU96" s="53"/>
      <c r="AV96" s="53"/>
      <c r="AW96" s="19"/>
      <c r="AX96" s="19"/>
      <c r="AY96" s="19"/>
      <c r="AZ96" s="28"/>
      <c r="BA96" s="53"/>
      <c r="BB96" s="19"/>
      <c r="BC96" s="19"/>
      <c r="BD96" s="19"/>
      <c r="BE96" s="28"/>
      <c r="BF96" s="53"/>
      <c r="BG96" s="19"/>
      <c r="BH96" s="19"/>
      <c r="BI96" s="19"/>
      <c r="BJ96" s="28"/>
      <c r="BK96" s="21"/>
    </row>
    <row r="97" spans="1:63" hidden="1" x14ac:dyDescent="0.25">
      <c r="A97" s="4" t="s">
        <v>28</v>
      </c>
      <c r="B97" s="58"/>
      <c r="C97" s="58"/>
      <c r="D97" s="58"/>
      <c r="E97" s="5"/>
      <c r="F97" s="9"/>
      <c r="G97" s="9"/>
      <c r="H97" s="9"/>
      <c r="I97" s="63"/>
      <c r="J97" s="5"/>
      <c r="K97" s="9"/>
      <c r="L97" s="9"/>
      <c r="M97" s="9"/>
      <c r="N97" s="83"/>
      <c r="O97" s="9"/>
      <c r="P97" s="9"/>
      <c r="Q97" s="9"/>
      <c r="R97" s="9"/>
      <c r="S97" s="9"/>
      <c r="T97" s="53"/>
      <c r="U97" s="19"/>
      <c r="V97" s="19"/>
      <c r="W97" s="28"/>
      <c r="X97" s="155"/>
      <c r="Y97" s="65"/>
      <c r="Z97" s="10"/>
      <c r="AA97" s="10"/>
      <c r="AB97" s="10"/>
      <c r="AC97" s="19"/>
      <c r="AD97" s="19"/>
      <c r="AE97" s="88"/>
      <c r="AF97" s="88"/>
      <c r="AG97" s="19"/>
      <c r="AH97" s="19"/>
      <c r="AI97" s="53"/>
      <c r="AJ97" s="53"/>
      <c r="AK97" s="19"/>
      <c r="AL97" s="19"/>
      <c r="AM97" s="28"/>
      <c r="AN97" s="65"/>
      <c r="AO97" s="53"/>
      <c r="AP97" s="19"/>
      <c r="AQ97" s="19"/>
      <c r="AR97" s="19"/>
      <c r="AS97" s="19"/>
      <c r="AT97" s="28"/>
      <c r="AU97" s="53"/>
      <c r="AV97" s="53"/>
      <c r="AW97" s="19"/>
      <c r="AX97" s="19"/>
      <c r="AY97" s="19"/>
      <c r="AZ97" s="28"/>
      <c r="BA97" s="53"/>
      <c r="BB97" s="19"/>
      <c r="BC97" s="19"/>
      <c r="BD97" s="19"/>
      <c r="BE97" s="28"/>
      <c r="BF97" s="53"/>
      <c r="BG97" s="19"/>
      <c r="BH97" s="19"/>
      <c r="BI97" s="19"/>
      <c r="BJ97" s="28"/>
      <c r="BK97" s="21"/>
    </row>
    <row r="98" spans="1:63" hidden="1" x14ac:dyDescent="0.25">
      <c r="A98" s="8" t="s">
        <v>21</v>
      </c>
      <c r="B98" s="58"/>
      <c r="C98" s="58"/>
      <c r="D98" s="58"/>
      <c r="E98" s="5"/>
      <c r="F98" s="9"/>
      <c r="G98" s="9"/>
      <c r="H98" s="9"/>
      <c r="I98" s="63"/>
      <c r="J98" s="5"/>
      <c r="K98" s="9"/>
      <c r="L98" s="9"/>
      <c r="M98" s="9"/>
      <c r="N98" s="83"/>
      <c r="O98" s="9"/>
      <c r="P98" s="9"/>
      <c r="Q98" s="9"/>
      <c r="R98" s="9"/>
      <c r="S98" s="9"/>
      <c r="T98" s="53"/>
      <c r="U98" s="19"/>
      <c r="V98" s="19"/>
      <c r="W98" s="28"/>
      <c r="X98" s="155"/>
      <c r="Y98" s="65"/>
      <c r="Z98" s="10"/>
      <c r="AA98" s="10"/>
      <c r="AB98" s="10"/>
      <c r="AC98" s="19"/>
      <c r="AD98" s="19"/>
      <c r="AE98" s="88"/>
      <c r="AF98" s="88"/>
      <c r="AG98" s="19"/>
      <c r="AH98" s="19"/>
      <c r="AI98" s="53"/>
      <c r="AJ98" s="53"/>
      <c r="AK98" s="19"/>
      <c r="AL98" s="19"/>
      <c r="AM98" s="28"/>
      <c r="AN98" s="65"/>
      <c r="AO98" s="53"/>
      <c r="AP98" s="19"/>
      <c r="AQ98" s="19"/>
      <c r="AR98" s="19"/>
      <c r="AS98" s="19"/>
      <c r="AT98" s="28"/>
      <c r="AU98" s="53"/>
      <c r="AV98" s="53"/>
      <c r="AW98" s="19"/>
      <c r="AX98" s="19"/>
      <c r="AY98" s="19"/>
      <c r="AZ98" s="28"/>
      <c r="BA98" s="53"/>
      <c r="BB98" s="19"/>
      <c r="BC98" s="19"/>
      <c r="BD98" s="19"/>
      <c r="BE98" s="28"/>
      <c r="BF98" s="53"/>
      <c r="BG98" s="19"/>
      <c r="BH98" s="19"/>
      <c r="BI98" s="19"/>
      <c r="BJ98" s="28"/>
      <c r="BK98" s="21"/>
    </row>
    <row r="99" spans="1:63" hidden="1" x14ac:dyDescent="0.25">
      <c r="A99" s="8" t="s">
        <v>26</v>
      </c>
      <c r="B99" s="58"/>
      <c r="C99" s="58"/>
      <c r="D99" s="58"/>
      <c r="E99" s="5"/>
      <c r="F99" s="9"/>
      <c r="G99" s="9"/>
      <c r="H99" s="9"/>
      <c r="I99" s="63"/>
      <c r="J99" s="5"/>
      <c r="K99" s="9"/>
      <c r="L99" s="9"/>
      <c r="M99" s="9"/>
      <c r="N99" s="83"/>
      <c r="O99" s="9"/>
      <c r="P99" s="9"/>
      <c r="Q99" s="9"/>
      <c r="R99" s="9"/>
      <c r="S99" s="9"/>
      <c r="T99" s="53"/>
      <c r="U99" s="19"/>
      <c r="V99" s="19"/>
      <c r="W99" s="28"/>
      <c r="X99" s="155"/>
      <c r="Y99" s="65"/>
      <c r="Z99" s="10"/>
      <c r="AA99" s="10"/>
      <c r="AB99" s="10"/>
      <c r="AC99" s="19"/>
      <c r="AD99" s="19"/>
      <c r="AE99" s="88"/>
      <c r="AF99" s="88"/>
      <c r="AG99" s="19"/>
      <c r="AH99" s="19"/>
      <c r="AI99" s="53"/>
      <c r="AJ99" s="53"/>
      <c r="AK99" s="19"/>
      <c r="AL99" s="19"/>
      <c r="AM99" s="28"/>
      <c r="AN99" s="65"/>
      <c r="AO99" s="53"/>
      <c r="AP99" s="19"/>
      <c r="AQ99" s="19"/>
      <c r="AR99" s="19"/>
      <c r="AS99" s="19"/>
      <c r="AT99" s="28"/>
      <c r="AU99" s="53"/>
      <c r="AV99" s="53"/>
      <c r="AW99" s="19"/>
      <c r="AX99" s="19"/>
      <c r="AY99" s="19"/>
      <c r="AZ99" s="28"/>
      <c r="BA99" s="53"/>
      <c r="BB99" s="19"/>
      <c r="BC99" s="19"/>
      <c r="BD99" s="19"/>
      <c r="BE99" s="28"/>
      <c r="BF99" s="53"/>
      <c r="BG99" s="19"/>
      <c r="BH99" s="19"/>
      <c r="BI99" s="19"/>
      <c r="BJ99" s="28"/>
      <c r="BK99" s="21"/>
    </row>
    <row r="100" spans="1:63" hidden="1" x14ac:dyDescent="0.25">
      <c r="A100" s="4" t="s">
        <v>8</v>
      </c>
      <c r="B100" s="58"/>
      <c r="C100" s="58"/>
      <c r="D100" s="58"/>
      <c r="E100" s="5"/>
      <c r="F100" s="9"/>
      <c r="G100" s="9"/>
      <c r="H100" s="9"/>
      <c r="I100" s="63"/>
      <c r="J100" s="5"/>
      <c r="K100" s="9"/>
      <c r="L100" s="9"/>
      <c r="M100" s="9"/>
      <c r="N100" s="83"/>
      <c r="O100" s="9"/>
      <c r="P100" s="9"/>
      <c r="Q100" s="9"/>
      <c r="R100" s="9"/>
      <c r="S100" s="9"/>
      <c r="T100" s="53"/>
      <c r="U100" s="19"/>
      <c r="V100" s="19"/>
      <c r="W100" s="28"/>
      <c r="X100" s="155"/>
      <c r="Y100" s="65"/>
      <c r="Z100" s="10"/>
      <c r="AA100" s="10"/>
      <c r="AB100" s="10"/>
      <c r="AC100" s="19"/>
      <c r="AD100" s="19"/>
      <c r="AE100" s="88"/>
      <c r="AF100" s="88"/>
      <c r="AG100" s="19"/>
      <c r="AH100" s="19"/>
      <c r="AI100" s="53"/>
      <c r="AJ100" s="53"/>
      <c r="AK100" s="19"/>
      <c r="AL100" s="19"/>
      <c r="AM100" s="28"/>
      <c r="AN100" s="65"/>
      <c r="AO100" s="53"/>
      <c r="AP100" s="19"/>
      <c r="AQ100" s="19"/>
      <c r="AR100" s="19"/>
      <c r="AS100" s="19"/>
      <c r="AT100" s="28"/>
      <c r="AU100" s="53"/>
      <c r="AV100" s="53"/>
      <c r="AW100" s="19"/>
      <c r="AX100" s="19"/>
      <c r="AY100" s="19"/>
      <c r="AZ100" s="28"/>
      <c r="BA100" s="53"/>
      <c r="BB100" s="19"/>
      <c r="BC100" s="19"/>
      <c r="BD100" s="19"/>
      <c r="BE100" s="28"/>
      <c r="BF100" s="53"/>
      <c r="BG100" s="19"/>
      <c r="BH100" s="19"/>
      <c r="BI100" s="19"/>
      <c r="BJ100" s="28"/>
      <c r="BK100" s="21"/>
    </row>
    <row r="101" spans="1:63" ht="15.75" hidden="1" thickBot="1" x14ac:dyDescent="0.3">
      <c r="A101" s="12" t="s">
        <v>9</v>
      </c>
      <c r="B101" s="69"/>
      <c r="C101" s="69"/>
      <c r="D101" s="69"/>
      <c r="E101" s="13"/>
      <c r="F101" s="14"/>
      <c r="G101" s="14"/>
      <c r="H101" s="14"/>
      <c r="I101" s="73"/>
      <c r="J101" s="13"/>
      <c r="K101" s="14"/>
      <c r="L101" s="14"/>
      <c r="M101" s="14"/>
      <c r="N101" s="84"/>
      <c r="O101" s="9"/>
      <c r="P101" s="9"/>
      <c r="Q101" s="9"/>
      <c r="R101" s="9"/>
      <c r="S101" s="9"/>
      <c r="T101" s="75"/>
      <c r="U101" s="42"/>
      <c r="V101" s="42"/>
      <c r="W101" s="44"/>
      <c r="X101" s="156"/>
      <c r="Y101" s="76"/>
      <c r="Z101" s="43"/>
      <c r="AA101" s="43"/>
      <c r="AB101" s="43"/>
      <c r="AC101" s="42"/>
      <c r="AD101" s="42"/>
      <c r="AE101" s="89"/>
      <c r="AF101" s="89"/>
      <c r="AG101" s="42"/>
      <c r="AH101" s="42"/>
      <c r="AI101" s="75"/>
      <c r="AJ101" s="75"/>
      <c r="AK101" s="42"/>
      <c r="AL101" s="42"/>
      <c r="AM101" s="44"/>
      <c r="AN101" s="76"/>
      <c r="AO101" s="75"/>
      <c r="AP101" s="42"/>
      <c r="AQ101" s="42"/>
      <c r="AR101" s="42"/>
      <c r="AS101" s="42"/>
      <c r="AT101" s="44"/>
      <c r="AU101" s="75"/>
      <c r="AV101" s="75"/>
      <c r="AW101" s="42"/>
      <c r="AX101" s="42"/>
      <c r="AY101" s="42"/>
      <c r="AZ101" s="44"/>
      <c r="BA101" s="54"/>
      <c r="BB101" s="29"/>
      <c r="BC101" s="29"/>
      <c r="BD101" s="29"/>
      <c r="BE101" s="30"/>
      <c r="BF101" s="54"/>
      <c r="BG101" s="29"/>
      <c r="BH101" s="29"/>
      <c r="BI101" s="29"/>
      <c r="BJ101" s="30"/>
      <c r="BK101" s="21"/>
    </row>
    <row r="102" spans="1:63" ht="15.75" hidden="1" thickBot="1" x14ac:dyDescent="0.3">
      <c r="A102" s="66" t="s">
        <v>22</v>
      </c>
      <c r="B102" s="70">
        <f>B83+B93</f>
        <v>15</v>
      </c>
      <c r="C102" s="71"/>
      <c r="D102" s="71">
        <f>D83+D93</f>
        <v>1282935</v>
      </c>
      <c r="E102" s="15"/>
      <c r="F102" s="16"/>
      <c r="G102" s="16"/>
      <c r="H102" s="16"/>
      <c r="I102" s="74"/>
      <c r="J102" s="15"/>
      <c r="K102" s="16"/>
      <c r="L102" s="16"/>
      <c r="M102" s="16"/>
      <c r="N102" s="74"/>
      <c r="O102" s="182"/>
      <c r="P102" s="182"/>
      <c r="Q102" s="182"/>
      <c r="R102" s="182"/>
      <c r="S102" s="182"/>
      <c r="T102" s="77"/>
      <c r="U102" s="17"/>
      <c r="V102" s="17"/>
      <c r="W102" s="46"/>
      <c r="X102" s="157"/>
      <c r="Y102" s="77" t="b">
        <f>Y83=Y84+Y85+Y86+Y87+Y88+Y89+Y90+Y91+Y92</f>
        <v>0</v>
      </c>
      <c r="Z102" s="45"/>
      <c r="AA102" s="45"/>
      <c r="AB102" s="45"/>
      <c r="AC102" s="17"/>
      <c r="AD102" s="17"/>
      <c r="AE102" s="46"/>
      <c r="AF102" s="92"/>
      <c r="AG102" s="71"/>
      <c r="AH102" s="71"/>
      <c r="AI102" s="92">
        <f>AI83+AI93</f>
        <v>247.56872912968188</v>
      </c>
      <c r="AJ102" s="77"/>
      <c r="AK102" s="17"/>
      <c r="AL102" s="17"/>
      <c r="AM102" s="46"/>
      <c r="AN102" s="77"/>
      <c r="AO102" s="68"/>
      <c r="AP102" s="17"/>
      <c r="AQ102" s="17"/>
      <c r="AR102" s="17"/>
      <c r="AS102" s="17"/>
      <c r="AT102" s="46"/>
      <c r="AU102" s="68"/>
      <c r="AV102" s="68"/>
      <c r="AW102" s="17"/>
      <c r="AX102" s="17"/>
      <c r="AY102" s="17"/>
      <c r="AZ102" s="46"/>
      <c r="BA102" s="55"/>
      <c r="BB102" s="47"/>
      <c r="BC102" s="47"/>
      <c r="BD102" s="47"/>
      <c r="BE102" s="48"/>
      <c r="BF102" s="55"/>
      <c r="BG102" s="47"/>
      <c r="BH102" s="47"/>
      <c r="BI102" s="47"/>
      <c r="BJ102" s="48"/>
      <c r="BK102" s="21"/>
    </row>
    <row r="103" spans="1:63" x14ac:dyDescent="0.25">
      <c r="A103" s="185"/>
      <c r="B103" s="185"/>
      <c r="C103" s="21"/>
      <c r="D103" s="21"/>
      <c r="E103" s="185"/>
      <c r="F103" s="185"/>
      <c r="G103" s="185"/>
      <c r="H103" s="185"/>
      <c r="I103" s="185"/>
      <c r="J103" s="185"/>
      <c r="K103" s="185"/>
      <c r="L103" s="185"/>
      <c r="M103" s="185"/>
      <c r="N103" s="185"/>
      <c r="O103" s="185"/>
      <c r="P103" s="185"/>
      <c r="Q103" s="185"/>
      <c r="R103" s="185"/>
      <c r="S103" s="185"/>
      <c r="T103" s="21"/>
      <c r="U103" s="21"/>
      <c r="V103" s="21"/>
      <c r="W103" s="21"/>
      <c r="X103" s="185"/>
      <c r="Y103" s="21"/>
      <c r="Z103" s="20"/>
      <c r="AA103" s="20"/>
      <c r="AB103" s="20"/>
      <c r="AC103" s="21"/>
      <c r="AD103" s="21"/>
      <c r="AE103" s="21"/>
      <c r="AF103" s="21"/>
      <c r="AG103" s="21"/>
      <c r="AH103" s="21"/>
      <c r="AI103" s="21"/>
      <c r="AJ103" s="21"/>
      <c r="AK103" s="21"/>
      <c r="AL103" s="21"/>
      <c r="AM103" s="21"/>
      <c r="AN103" s="21"/>
      <c r="AO103" s="21"/>
      <c r="AP103" s="21"/>
      <c r="AQ103" s="21"/>
      <c r="AR103" s="21"/>
      <c r="AS103" s="21"/>
      <c r="AT103" s="21"/>
      <c r="AU103" s="21"/>
      <c r="AV103" s="21"/>
      <c r="AW103" s="21"/>
      <c r="AX103" s="21"/>
      <c r="AY103" s="21"/>
      <c r="AZ103" s="21"/>
      <c r="BA103" s="21"/>
      <c r="BB103" s="21"/>
      <c r="BC103" s="21"/>
      <c r="BD103" s="21"/>
      <c r="BE103" s="21"/>
      <c r="BF103" s="21"/>
      <c r="BG103" s="21"/>
      <c r="BH103" s="21"/>
      <c r="BI103" s="21"/>
      <c r="BJ103" s="21"/>
      <c r="BK103" s="21"/>
    </row>
    <row r="104" spans="1:63" x14ac:dyDescent="0.25">
      <c r="A104" s="185"/>
      <c r="B104" s="185"/>
      <c r="C104" s="21"/>
      <c r="D104" s="21"/>
      <c r="E104" s="185"/>
      <c r="F104" s="185"/>
      <c r="G104" s="185"/>
      <c r="H104" s="185"/>
      <c r="I104" s="185"/>
      <c r="J104" s="185"/>
      <c r="K104" s="185"/>
      <c r="L104" s="185"/>
      <c r="M104" s="185"/>
      <c r="N104" s="185"/>
      <c r="O104" s="185"/>
      <c r="P104" s="185"/>
      <c r="Q104" s="185"/>
      <c r="R104" s="185"/>
      <c r="S104" s="185"/>
      <c r="T104" s="21"/>
      <c r="U104" s="21"/>
      <c r="V104" s="21"/>
      <c r="W104" s="21"/>
      <c r="X104" s="185"/>
      <c r="Y104" s="21"/>
      <c r="Z104" s="20"/>
      <c r="AA104" s="20"/>
      <c r="AB104" s="20"/>
      <c r="AC104" s="21"/>
      <c r="AD104" s="21"/>
      <c r="AE104" s="21"/>
      <c r="AF104" s="21"/>
      <c r="AG104" s="21"/>
      <c r="AH104" s="21"/>
      <c r="AI104" s="21"/>
      <c r="AJ104" s="21"/>
      <c r="AK104" s="21"/>
      <c r="AL104" s="21"/>
      <c r="AM104" s="21"/>
      <c r="AN104" s="21"/>
      <c r="AO104" s="21"/>
      <c r="AP104" s="21"/>
      <c r="AQ104" s="21"/>
      <c r="AR104" s="21"/>
      <c r="AS104" s="21"/>
      <c r="AT104" s="21"/>
      <c r="AU104" s="21"/>
      <c r="AV104" s="21"/>
      <c r="AW104" s="21"/>
      <c r="AX104" s="21"/>
      <c r="AY104" s="21"/>
      <c r="AZ104" s="21"/>
      <c r="BA104" s="21"/>
      <c r="BB104" s="21"/>
      <c r="BC104" s="21"/>
      <c r="BD104" s="21"/>
      <c r="BE104" s="21"/>
      <c r="BF104" s="21"/>
      <c r="BG104" s="21"/>
      <c r="BH104" s="21"/>
      <c r="BI104" s="21"/>
      <c r="BJ104" s="21"/>
      <c r="BK104" s="21"/>
    </row>
    <row r="105" spans="1:63" x14ac:dyDescent="0.25">
      <c r="A105" s="185"/>
      <c r="B105" s="185"/>
      <c r="C105" s="21"/>
      <c r="D105" s="21"/>
      <c r="E105" s="185"/>
      <c r="F105" s="185"/>
      <c r="G105" s="185"/>
      <c r="H105" s="185"/>
      <c r="I105" s="185"/>
      <c r="J105" s="185"/>
      <c r="K105" s="185"/>
      <c r="L105" s="185"/>
      <c r="M105" s="185"/>
      <c r="N105" s="185"/>
      <c r="O105" s="185"/>
      <c r="P105" s="185"/>
      <c r="Q105" s="185"/>
      <c r="R105" s="185"/>
      <c r="S105" s="185"/>
      <c r="T105" s="21"/>
      <c r="U105" s="21"/>
      <c r="V105" s="21"/>
      <c r="W105" s="21"/>
      <c r="X105" s="185"/>
      <c r="Y105" s="21"/>
      <c r="Z105" s="20"/>
      <c r="AA105" s="20"/>
      <c r="AB105" s="20"/>
      <c r="AC105" s="21"/>
      <c r="AD105" s="21"/>
      <c r="AE105" s="21"/>
      <c r="AF105" s="21"/>
      <c r="AG105" s="21"/>
      <c r="AH105" s="21"/>
      <c r="AI105" s="21"/>
      <c r="AJ105" s="21"/>
      <c r="AK105" s="21"/>
      <c r="AL105" s="21"/>
      <c r="AM105" s="21"/>
      <c r="AN105" s="21"/>
      <c r="AO105" s="21"/>
      <c r="AP105" s="21"/>
      <c r="AQ105" s="21"/>
      <c r="AR105" s="21"/>
      <c r="AS105" s="21"/>
      <c r="AT105" s="21"/>
      <c r="AU105" s="21"/>
      <c r="AV105" s="21"/>
      <c r="AW105" s="21"/>
      <c r="AX105" s="21"/>
      <c r="AY105" s="21"/>
      <c r="AZ105" s="21"/>
      <c r="BA105" s="21"/>
      <c r="BB105" s="21"/>
      <c r="BC105" s="21"/>
      <c r="BD105" s="21"/>
      <c r="BE105" s="21"/>
      <c r="BF105" s="21"/>
      <c r="BG105" s="21"/>
      <c r="BH105" s="21"/>
      <c r="BI105" s="21"/>
      <c r="BJ105" s="21"/>
      <c r="BK105" s="21"/>
    </row>
    <row r="106" spans="1:63" x14ac:dyDescent="0.25">
      <c r="A106" s="185"/>
      <c r="B106" s="185"/>
      <c r="C106" s="21"/>
      <c r="D106" s="21"/>
      <c r="E106" s="185"/>
      <c r="F106" s="185"/>
      <c r="G106" s="185"/>
      <c r="H106" s="185"/>
      <c r="I106" s="185"/>
      <c r="J106" s="185"/>
      <c r="K106" s="185"/>
      <c r="L106" s="185"/>
      <c r="M106" s="185"/>
      <c r="N106" s="185"/>
      <c r="O106" s="185"/>
      <c r="P106" s="185"/>
      <c r="Q106" s="185"/>
      <c r="R106" s="185"/>
      <c r="S106" s="185"/>
      <c r="T106" s="21"/>
      <c r="U106" s="21"/>
      <c r="V106" s="21"/>
      <c r="W106" s="21"/>
      <c r="X106" s="185"/>
      <c r="Y106" s="21"/>
      <c r="Z106" s="20"/>
      <c r="AA106" s="20"/>
      <c r="AB106" s="20"/>
      <c r="AC106" s="21"/>
      <c r="AD106" s="21"/>
      <c r="AE106" s="21"/>
      <c r="AF106" s="21"/>
      <c r="AG106" s="21"/>
      <c r="AH106" s="21"/>
      <c r="AI106" s="21"/>
      <c r="AJ106" s="21"/>
      <c r="AK106" s="21"/>
      <c r="AL106" s="21"/>
      <c r="AM106" s="21"/>
      <c r="AN106" s="21"/>
      <c r="AO106" s="21"/>
      <c r="AP106" s="21"/>
      <c r="AQ106" s="21"/>
      <c r="AR106" s="21"/>
      <c r="AS106" s="21"/>
      <c r="AT106" s="21"/>
      <c r="AU106" s="21"/>
      <c r="AV106" s="21"/>
      <c r="AW106" s="21"/>
      <c r="AX106" s="21"/>
      <c r="AY106" s="21"/>
      <c r="AZ106" s="21"/>
      <c r="BA106" s="21"/>
      <c r="BB106" s="21"/>
      <c r="BC106" s="21"/>
      <c r="BD106" s="21"/>
      <c r="BE106" s="21"/>
      <c r="BF106" s="21"/>
      <c r="BG106" s="21"/>
      <c r="BH106" s="21"/>
      <c r="BI106" s="21"/>
      <c r="BJ106" s="21"/>
      <c r="BK106" s="21"/>
    </row>
    <row r="107" spans="1:63" x14ac:dyDescent="0.25">
      <c r="A107" s="185"/>
      <c r="B107" s="185"/>
      <c r="C107" s="21"/>
      <c r="D107" s="21"/>
      <c r="E107" s="185"/>
      <c r="F107" s="185"/>
      <c r="G107" s="185"/>
      <c r="H107" s="185"/>
      <c r="I107" s="185"/>
      <c r="J107" s="185"/>
      <c r="K107" s="185"/>
      <c r="L107" s="185"/>
      <c r="M107" s="185"/>
      <c r="N107" s="185"/>
      <c r="O107" s="185"/>
      <c r="P107" s="185"/>
      <c r="Q107" s="185"/>
      <c r="R107" s="185"/>
      <c r="S107" s="185"/>
      <c r="T107" s="21"/>
      <c r="U107" s="21"/>
      <c r="V107" s="21"/>
      <c r="W107" s="21"/>
      <c r="X107" s="185"/>
      <c r="Y107" s="21"/>
      <c r="Z107" s="20"/>
      <c r="AA107" s="20"/>
      <c r="AB107" s="20"/>
      <c r="AC107" s="21"/>
      <c r="AD107" s="21"/>
      <c r="AE107" s="21"/>
      <c r="AF107" s="21"/>
      <c r="AG107" s="21"/>
      <c r="AH107" s="21"/>
      <c r="AI107" s="21"/>
      <c r="AJ107" s="21"/>
      <c r="AK107" s="21"/>
      <c r="AL107" s="21"/>
      <c r="AM107" s="21"/>
      <c r="AN107" s="21"/>
      <c r="AO107" s="21"/>
      <c r="AP107" s="21"/>
      <c r="AQ107" s="21"/>
      <c r="AR107" s="21"/>
      <c r="AS107" s="21"/>
      <c r="AT107" s="21"/>
      <c r="AU107" s="21"/>
      <c r="AV107" s="21"/>
      <c r="AW107" s="21"/>
      <c r="AX107" s="21"/>
      <c r="AY107" s="21"/>
      <c r="AZ107" s="21"/>
      <c r="BA107" s="21"/>
      <c r="BB107" s="21"/>
      <c r="BC107" s="21"/>
      <c r="BD107" s="21"/>
      <c r="BE107" s="21"/>
      <c r="BF107" s="21"/>
      <c r="BG107" s="21"/>
      <c r="BH107" s="21"/>
      <c r="BI107" s="21"/>
      <c r="BJ107" s="21"/>
      <c r="BK107" s="21"/>
    </row>
    <row r="108" spans="1:63" ht="15.75" hidden="1" thickBot="1" x14ac:dyDescent="0.3">
      <c r="A108" s="557" t="s">
        <v>25</v>
      </c>
      <c r="B108" s="557"/>
      <c r="C108" s="557"/>
      <c r="D108" s="557"/>
      <c r="E108" s="557"/>
      <c r="F108" s="557"/>
      <c r="G108" s="557"/>
      <c r="H108" s="557"/>
      <c r="I108" s="557"/>
      <c r="J108" s="557"/>
      <c r="K108" s="557"/>
      <c r="L108" s="557"/>
      <c r="M108" s="557"/>
      <c r="N108" s="557"/>
      <c r="O108" s="557"/>
      <c r="P108" s="557"/>
      <c r="Q108" s="557"/>
      <c r="R108" s="557"/>
      <c r="S108" s="557"/>
      <c r="T108" s="557"/>
      <c r="U108" s="557"/>
      <c r="V108" s="557"/>
      <c r="W108" s="557"/>
      <c r="X108" s="557"/>
      <c r="Y108" s="557"/>
      <c r="Z108" s="557"/>
      <c r="AA108" s="557"/>
      <c r="AB108" s="557"/>
      <c r="AC108" s="557"/>
    </row>
    <row r="109" spans="1:63" hidden="1" x14ac:dyDescent="0.25">
      <c r="A109" s="554" t="s">
        <v>53</v>
      </c>
      <c r="B109" s="527" t="s">
        <v>10</v>
      </c>
      <c r="C109" s="527" t="s">
        <v>54</v>
      </c>
      <c r="D109" s="527" t="s">
        <v>55</v>
      </c>
      <c r="E109" s="530" t="s">
        <v>57</v>
      </c>
      <c r="F109" s="531"/>
      <c r="G109" s="531"/>
      <c r="H109" s="531"/>
      <c r="I109" s="532"/>
      <c r="J109" s="530" t="s">
        <v>59</v>
      </c>
      <c r="K109" s="531"/>
      <c r="L109" s="531"/>
      <c r="M109" s="531"/>
      <c r="N109" s="532"/>
      <c r="O109" s="94"/>
      <c r="P109" s="94"/>
      <c r="Q109" s="94"/>
      <c r="R109" s="94"/>
      <c r="S109" s="94"/>
      <c r="T109" s="542" t="s">
        <v>60</v>
      </c>
      <c r="U109" s="543"/>
      <c r="V109" s="543"/>
      <c r="W109" s="544"/>
      <c r="X109" s="94"/>
      <c r="Y109" s="542" t="s">
        <v>58</v>
      </c>
      <c r="Z109" s="543"/>
      <c r="AA109" s="543"/>
      <c r="AB109" s="543"/>
      <c r="AC109" s="543"/>
      <c r="AD109" s="543"/>
      <c r="AE109" s="543"/>
      <c r="AF109" s="543"/>
      <c r="AG109" s="543"/>
      <c r="AH109" s="543"/>
      <c r="AI109" s="544"/>
      <c r="AJ109" s="542" t="s">
        <v>60</v>
      </c>
      <c r="AK109" s="543"/>
      <c r="AL109" s="543"/>
      <c r="AM109" s="544"/>
      <c r="AN109" s="542" t="s">
        <v>42</v>
      </c>
      <c r="AO109" s="543"/>
      <c r="AP109" s="543"/>
      <c r="AQ109" s="543"/>
      <c r="AR109" s="543"/>
      <c r="AS109" s="543"/>
      <c r="AT109" s="544"/>
      <c r="AU109" s="530" t="s">
        <v>47</v>
      </c>
      <c r="AV109" s="531"/>
      <c r="AW109" s="531"/>
      <c r="AX109" s="531"/>
      <c r="AY109" s="531"/>
      <c r="AZ109" s="532"/>
      <c r="BA109" s="530" t="s">
        <v>68</v>
      </c>
      <c r="BB109" s="531"/>
      <c r="BC109" s="531"/>
      <c r="BD109" s="531"/>
      <c r="BE109" s="532"/>
      <c r="BF109" s="530" t="s">
        <v>69</v>
      </c>
      <c r="BG109" s="531"/>
      <c r="BH109" s="531"/>
      <c r="BI109" s="531"/>
      <c r="BJ109" s="532"/>
      <c r="BK109" s="20"/>
    </row>
    <row r="110" spans="1:63" hidden="1" x14ac:dyDescent="0.25">
      <c r="A110" s="555"/>
      <c r="B110" s="528"/>
      <c r="C110" s="528"/>
      <c r="D110" s="528"/>
      <c r="E110" s="533"/>
      <c r="F110" s="534"/>
      <c r="G110" s="534"/>
      <c r="H110" s="534"/>
      <c r="I110" s="535"/>
      <c r="J110" s="533"/>
      <c r="K110" s="534"/>
      <c r="L110" s="534"/>
      <c r="M110" s="534"/>
      <c r="N110" s="535"/>
      <c r="O110" s="95"/>
      <c r="P110" s="95"/>
      <c r="Q110" s="95"/>
      <c r="R110" s="95"/>
      <c r="S110" s="95"/>
      <c r="T110" s="545"/>
      <c r="U110" s="546"/>
      <c r="V110" s="546"/>
      <c r="W110" s="547"/>
      <c r="X110" s="95"/>
      <c r="Y110" s="545"/>
      <c r="Z110" s="546"/>
      <c r="AA110" s="546"/>
      <c r="AB110" s="546"/>
      <c r="AC110" s="546"/>
      <c r="AD110" s="546"/>
      <c r="AE110" s="546"/>
      <c r="AF110" s="546"/>
      <c r="AG110" s="546"/>
      <c r="AH110" s="546"/>
      <c r="AI110" s="547"/>
      <c r="AJ110" s="545"/>
      <c r="AK110" s="546"/>
      <c r="AL110" s="546"/>
      <c r="AM110" s="547"/>
      <c r="AN110" s="545"/>
      <c r="AO110" s="546"/>
      <c r="AP110" s="546"/>
      <c r="AQ110" s="546"/>
      <c r="AR110" s="546"/>
      <c r="AS110" s="546"/>
      <c r="AT110" s="547"/>
      <c r="AU110" s="533"/>
      <c r="AV110" s="534"/>
      <c r="AW110" s="534"/>
      <c r="AX110" s="534"/>
      <c r="AY110" s="534"/>
      <c r="AZ110" s="535"/>
      <c r="BA110" s="533"/>
      <c r="BB110" s="534"/>
      <c r="BC110" s="534"/>
      <c r="BD110" s="534"/>
      <c r="BE110" s="535"/>
      <c r="BF110" s="533"/>
      <c r="BG110" s="534"/>
      <c r="BH110" s="534"/>
      <c r="BI110" s="534"/>
      <c r="BJ110" s="535"/>
      <c r="BK110" s="20"/>
    </row>
    <row r="111" spans="1:63" ht="15.75" hidden="1" thickBot="1" x14ac:dyDescent="0.3">
      <c r="A111" s="555"/>
      <c r="B111" s="528"/>
      <c r="C111" s="528"/>
      <c r="D111" s="528"/>
      <c r="E111" s="536"/>
      <c r="F111" s="537"/>
      <c r="G111" s="537"/>
      <c r="H111" s="537"/>
      <c r="I111" s="538"/>
      <c r="J111" s="536"/>
      <c r="K111" s="537"/>
      <c r="L111" s="537"/>
      <c r="M111" s="537"/>
      <c r="N111" s="538"/>
      <c r="O111" s="96"/>
      <c r="P111" s="96"/>
      <c r="Q111" s="96"/>
      <c r="R111" s="96"/>
      <c r="S111" s="96"/>
      <c r="T111" s="548"/>
      <c r="U111" s="549"/>
      <c r="V111" s="549"/>
      <c r="W111" s="550"/>
      <c r="X111" s="96"/>
      <c r="Y111" s="548"/>
      <c r="Z111" s="549"/>
      <c r="AA111" s="549"/>
      <c r="AB111" s="549"/>
      <c r="AC111" s="549"/>
      <c r="AD111" s="549"/>
      <c r="AE111" s="549"/>
      <c r="AF111" s="549"/>
      <c r="AG111" s="549"/>
      <c r="AH111" s="549"/>
      <c r="AI111" s="550"/>
      <c r="AJ111" s="548"/>
      <c r="AK111" s="549"/>
      <c r="AL111" s="549"/>
      <c r="AM111" s="550"/>
      <c r="AN111" s="548"/>
      <c r="AO111" s="549"/>
      <c r="AP111" s="549"/>
      <c r="AQ111" s="549"/>
      <c r="AR111" s="549"/>
      <c r="AS111" s="549"/>
      <c r="AT111" s="550"/>
      <c r="AU111" s="536"/>
      <c r="AV111" s="537"/>
      <c r="AW111" s="537"/>
      <c r="AX111" s="537"/>
      <c r="AY111" s="537"/>
      <c r="AZ111" s="538"/>
      <c r="BA111" s="536"/>
      <c r="BB111" s="537"/>
      <c r="BC111" s="537"/>
      <c r="BD111" s="537"/>
      <c r="BE111" s="538"/>
      <c r="BF111" s="536"/>
      <c r="BG111" s="537"/>
      <c r="BH111" s="537"/>
      <c r="BI111" s="537"/>
      <c r="BJ111" s="538"/>
      <c r="BK111" s="20"/>
    </row>
    <row r="112" spans="1:63" hidden="1" x14ac:dyDescent="0.25">
      <c r="A112" s="555"/>
      <c r="B112" s="528"/>
      <c r="C112" s="528"/>
      <c r="D112" s="528"/>
      <c r="E112" s="554" t="s">
        <v>29</v>
      </c>
      <c r="F112" s="539" t="s">
        <v>43</v>
      </c>
      <c r="G112" s="539" t="s">
        <v>44</v>
      </c>
      <c r="H112" s="539" t="s">
        <v>45</v>
      </c>
      <c r="I112" s="539" t="s">
        <v>46</v>
      </c>
      <c r="J112" s="554" t="s">
        <v>29</v>
      </c>
      <c r="K112" s="539" t="s">
        <v>43</v>
      </c>
      <c r="L112" s="539" t="s">
        <v>44</v>
      </c>
      <c r="M112" s="539" t="s">
        <v>45</v>
      </c>
      <c r="N112" s="539" t="s">
        <v>46</v>
      </c>
      <c r="O112" s="97"/>
      <c r="P112" s="97"/>
      <c r="Q112" s="97"/>
      <c r="R112" s="97"/>
      <c r="S112" s="97"/>
      <c r="T112" s="539" t="s">
        <v>40</v>
      </c>
      <c r="U112" s="539" t="s">
        <v>41</v>
      </c>
      <c r="V112" s="539" t="s">
        <v>61</v>
      </c>
      <c r="W112" s="551" t="s">
        <v>56</v>
      </c>
      <c r="X112" s="102"/>
      <c r="Y112" s="561" t="s">
        <v>37</v>
      </c>
      <c r="Z112" s="36"/>
      <c r="AA112" s="37"/>
      <c r="AB112" s="168"/>
      <c r="AC112" s="539" t="s">
        <v>39</v>
      </c>
      <c r="AD112" s="539" t="s">
        <v>38</v>
      </c>
      <c r="AE112" s="539" t="s">
        <v>52</v>
      </c>
      <c r="AF112" s="97"/>
      <c r="AG112" s="539" t="s">
        <v>66</v>
      </c>
      <c r="AH112" s="539" t="s">
        <v>67</v>
      </c>
      <c r="AI112" s="539" t="s">
        <v>70</v>
      </c>
      <c r="AJ112" s="539" t="s">
        <v>40</v>
      </c>
      <c r="AK112" s="539" t="s">
        <v>41</v>
      </c>
      <c r="AL112" s="539" t="s">
        <v>61</v>
      </c>
      <c r="AM112" s="551" t="s">
        <v>56</v>
      </c>
      <c r="AN112" s="527" t="s">
        <v>48</v>
      </c>
      <c r="AO112" s="242"/>
      <c r="AP112" s="527" t="s">
        <v>49</v>
      </c>
      <c r="AQ112" s="242"/>
      <c r="AR112" s="527" t="s">
        <v>50</v>
      </c>
      <c r="AS112" s="527" t="s">
        <v>62</v>
      </c>
      <c r="AT112" s="527" t="s">
        <v>51</v>
      </c>
      <c r="AU112" s="527" t="s">
        <v>48</v>
      </c>
      <c r="AV112" s="242"/>
      <c r="AW112" s="527" t="s">
        <v>49</v>
      </c>
      <c r="AX112" s="527" t="s">
        <v>50</v>
      </c>
      <c r="AY112" s="527" t="s">
        <v>62</v>
      </c>
      <c r="AZ112" s="527" t="s">
        <v>51</v>
      </c>
      <c r="BA112" s="527" t="s">
        <v>48</v>
      </c>
      <c r="BB112" s="527" t="s">
        <v>49</v>
      </c>
      <c r="BC112" s="527" t="s">
        <v>50</v>
      </c>
      <c r="BD112" s="527" t="s">
        <v>62</v>
      </c>
      <c r="BE112" s="527" t="s">
        <v>51</v>
      </c>
      <c r="BF112" s="527" t="s">
        <v>48</v>
      </c>
      <c r="BG112" s="527" t="s">
        <v>49</v>
      </c>
      <c r="BH112" s="527" t="s">
        <v>50</v>
      </c>
      <c r="BI112" s="527" t="s">
        <v>62</v>
      </c>
      <c r="BJ112" s="527" t="s">
        <v>51</v>
      </c>
      <c r="BK112" s="20"/>
    </row>
    <row r="113" spans="1:63" hidden="1" x14ac:dyDescent="0.25">
      <c r="A113" s="555"/>
      <c r="B113" s="528"/>
      <c r="C113" s="528"/>
      <c r="D113" s="528"/>
      <c r="E113" s="555"/>
      <c r="F113" s="540"/>
      <c r="G113" s="540"/>
      <c r="H113" s="540"/>
      <c r="I113" s="540"/>
      <c r="J113" s="555"/>
      <c r="K113" s="540"/>
      <c r="L113" s="540"/>
      <c r="M113" s="540"/>
      <c r="N113" s="540"/>
      <c r="O113" s="98"/>
      <c r="P113" s="98"/>
      <c r="Q113" s="98"/>
      <c r="R113" s="98"/>
      <c r="S113" s="98"/>
      <c r="T113" s="540"/>
      <c r="U113" s="540"/>
      <c r="V113" s="540"/>
      <c r="W113" s="552"/>
      <c r="X113" s="103"/>
      <c r="Y113" s="562"/>
      <c r="Z113" s="38"/>
      <c r="AA113" s="39"/>
      <c r="AB113" s="168"/>
      <c r="AC113" s="540"/>
      <c r="AD113" s="540"/>
      <c r="AE113" s="540"/>
      <c r="AF113" s="98"/>
      <c r="AG113" s="540"/>
      <c r="AH113" s="540"/>
      <c r="AI113" s="540"/>
      <c r="AJ113" s="540"/>
      <c r="AK113" s="540"/>
      <c r="AL113" s="540"/>
      <c r="AM113" s="552"/>
      <c r="AN113" s="528"/>
      <c r="AO113" s="243"/>
      <c r="AP113" s="528"/>
      <c r="AQ113" s="243"/>
      <c r="AR113" s="528"/>
      <c r="AS113" s="528"/>
      <c r="AT113" s="528"/>
      <c r="AU113" s="528"/>
      <c r="AV113" s="243"/>
      <c r="AW113" s="528"/>
      <c r="AX113" s="528"/>
      <c r="AY113" s="528"/>
      <c r="AZ113" s="528"/>
      <c r="BA113" s="528"/>
      <c r="BB113" s="528"/>
      <c r="BC113" s="528"/>
      <c r="BD113" s="528"/>
      <c r="BE113" s="528"/>
      <c r="BF113" s="528"/>
      <c r="BG113" s="528"/>
      <c r="BH113" s="528"/>
      <c r="BI113" s="528"/>
      <c r="BJ113" s="528"/>
      <c r="BK113" s="20"/>
    </row>
    <row r="114" spans="1:63" hidden="1" x14ac:dyDescent="0.25">
      <c r="A114" s="555"/>
      <c r="B114" s="528"/>
      <c r="C114" s="528"/>
      <c r="D114" s="528"/>
      <c r="E114" s="555"/>
      <c r="F114" s="540"/>
      <c r="G114" s="540"/>
      <c r="H114" s="540"/>
      <c r="I114" s="540"/>
      <c r="J114" s="555"/>
      <c r="K114" s="540"/>
      <c r="L114" s="540"/>
      <c r="M114" s="540"/>
      <c r="N114" s="540"/>
      <c r="O114" s="98"/>
      <c r="P114" s="98"/>
      <c r="Q114" s="98"/>
      <c r="R114" s="98"/>
      <c r="S114" s="98"/>
      <c r="T114" s="540"/>
      <c r="U114" s="540"/>
      <c r="V114" s="540"/>
      <c r="W114" s="552"/>
      <c r="X114" s="103"/>
      <c r="Y114" s="562"/>
      <c r="Z114" s="38"/>
      <c r="AA114" s="39"/>
      <c r="AB114" s="168"/>
      <c r="AC114" s="540"/>
      <c r="AD114" s="540"/>
      <c r="AE114" s="540"/>
      <c r="AF114" s="98"/>
      <c r="AG114" s="540"/>
      <c r="AH114" s="540"/>
      <c r="AI114" s="540"/>
      <c r="AJ114" s="540"/>
      <c r="AK114" s="540"/>
      <c r="AL114" s="540"/>
      <c r="AM114" s="552"/>
      <c r="AN114" s="528"/>
      <c r="AO114" s="243"/>
      <c r="AP114" s="528"/>
      <c r="AQ114" s="243"/>
      <c r="AR114" s="528"/>
      <c r="AS114" s="528"/>
      <c r="AT114" s="528"/>
      <c r="AU114" s="528"/>
      <c r="AV114" s="243"/>
      <c r="AW114" s="528"/>
      <c r="AX114" s="528"/>
      <c r="AY114" s="528"/>
      <c r="AZ114" s="528"/>
      <c r="BA114" s="528"/>
      <c r="BB114" s="528"/>
      <c r="BC114" s="528"/>
      <c r="BD114" s="528"/>
      <c r="BE114" s="528"/>
      <c r="BF114" s="528"/>
      <c r="BG114" s="528"/>
      <c r="BH114" s="528"/>
      <c r="BI114" s="528"/>
      <c r="BJ114" s="528"/>
      <c r="BK114" s="20"/>
    </row>
    <row r="115" spans="1:63" hidden="1" x14ac:dyDescent="0.25">
      <c r="A115" s="555"/>
      <c r="B115" s="528"/>
      <c r="C115" s="528"/>
      <c r="D115" s="528"/>
      <c r="E115" s="555"/>
      <c r="F115" s="540"/>
      <c r="G115" s="540"/>
      <c r="H115" s="540"/>
      <c r="I115" s="540"/>
      <c r="J115" s="555"/>
      <c r="K115" s="540"/>
      <c r="L115" s="540"/>
      <c r="M115" s="540"/>
      <c r="N115" s="540"/>
      <c r="O115" s="98"/>
      <c r="P115" s="98"/>
      <c r="Q115" s="98"/>
      <c r="R115" s="98"/>
      <c r="S115" s="98"/>
      <c r="T115" s="540"/>
      <c r="U115" s="540"/>
      <c r="V115" s="540"/>
      <c r="W115" s="552"/>
      <c r="X115" s="103"/>
      <c r="Y115" s="562"/>
      <c r="Z115" s="38"/>
      <c r="AA115" s="39"/>
      <c r="AB115" s="168"/>
      <c r="AC115" s="540"/>
      <c r="AD115" s="540"/>
      <c r="AE115" s="540"/>
      <c r="AF115" s="98"/>
      <c r="AG115" s="540"/>
      <c r="AH115" s="540"/>
      <c r="AI115" s="540"/>
      <c r="AJ115" s="540"/>
      <c r="AK115" s="540"/>
      <c r="AL115" s="540"/>
      <c r="AM115" s="552"/>
      <c r="AN115" s="528"/>
      <c r="AO115" s="243"/>
      <c r="AP115" s="528"/>
      <c r="AQ115" s="243"/>
      <c r="AR115" s="528"/>
      <c r="AS115" s="528"/>
      <c r="AT115" s="528"/>
      <c r="AU115" s="528"/>
      <c r="AV115" s="243"/>
      <c r="AW115" s="528"/>
      <c r="AX115" s="528"/>
      <c r="AY115" s="528"/>
      <c r="AZ115" s="528"/>
      <c r="BA115" s="528"/>
      <c r="BB115" s="528"/>
      <c r="BC115" s="528"/>
      <c r="BD115" s="528"/>
      <c r="BE115" s="528"/>
      <c r="BF115" s="528"/>
      <c r="BG115" s="528"/>
      <c r="BH115" s="528"/>
      <c r="BI115" s="528"/>
      <c r="BJ115" s="528"/>
      <c r="BK115" s="20"/>
    </row>
    <row r="116" spans="1:63" ht="15.75" hidden="1" thickBot="1" x14ac:dyDescent="0.3">
      <c r="A116" s="556"/>
      <c r="B116" s="529"/>
      <c r="C116" s="529"/>
      <c r="D116" s="529"/>
      <c r="E116" s="556"/>
      <c r="F116" s="541"/>
      <c r="G116" s="541"/>
      <c r="H116" s="541"/>
      <c r="I116" s="541"/>
      <c r="J116" s="556"/>
      <c r="K116" s="541"/>
      <c r="L116" s="541"/>
      <c r="M116" s="541"/>
      <c r="N116" s="541"/>
      <c r="O116" s="99"/>
      <c r="P116" s="99"/>
      <c r="Q116" s="99"/>
      <c r="R116" s="99"/>
      <c r="S116" s="99"/>
      <c r="T116" s="541"/>
      <c r="U116" s="541"/>
      <c r="V116" s="541"/>
      <c r="W116" s="553"/>
      <c r="X116" s="104"/>
      <c r="Y116" s="563"/>
      <c r="Z116" s="40"/>
      <c r="AA116" s="41"/>
      <c r="AB116" s="169"/>
      <c r="AC116" s="541"/>
      <c r="AD116" s="541"/>
      <c r="AE116" s="541"/>
      <c r="AF116" s="99"/>
      <c r="AG116" s="541"/>
      <c r="AH116" s="541"/>
      <c r="AI116" s="541"/>
      <c r="AJ116" s="541"/>
      <c r="AK116" s="541"/>
      <c r="AL116" s="541"/>
      <c r="AM116" s="553"/>
      <c r="AN116" s="529"/>
      <c r="AO116" s="244"/>
      <c r="AP116" s="529"/>
      <c r="AQ116" s="244"/>
      <c r="AR116" s="529"/>
      <c r="AS116" s="529"/>
      <c r="AT116" s="529"/>
      <c r="AU116" s="529"/>
      <c r="AV116" s="244"/>
      <c r="AW116" s="529"/>
      <c r="AX116" s="529"/>
      <c r="AY116" s="529"/>
      <c r="AZ116" s="529"/>
      <c r="BA116" s="529"/>
      <c r="BB116" s="529"/>
      <c r="BC116" s="529"/>
      <c r="BD116" s="529"/>
      <c r="BE116" s="529"/>
      <c r="BF116" s="529"/>
      <c r="BG116" s="529"/>
      <c r="BH116" s="529"/>
      <c r="BI116" s="529"/>
      <c r="BJ116" s="529"/>
      <c r="BK116" s="20"/>
    </row>
    <row r="117" spans="1:63" hidden="1" x14ac:dyDescent="0.25">
      <c r="A117" s="79" t="s">
        <v>27</v>
      </c>
      <c r="B117" s="56" t="e">
        <f>B16+B83+#REF!</f>
        <v>#REF!</v>
      </c>
      <c r="C117" s="59" t="e">
        <f>#REF!</f>
        <v>#REF!</v>
      </c>
      <c r="D117" s="59" t="e">
        <f>D16+D83+#REF!</f>
        <v>#REF!</v>
      </c>
      <c r="E117" s="81">
        <f t="shared" ref="E117:F124" si="152">E16</f>
        <v>0</v>
      </c>
      <c r="F117" s="49">
        <f t="shared" si="152"/>
        <v>0</v>
      </c>
      <c r="G117" s="49"/>
      <c r="H117" s="49">
        <f>H16</f>
        <v>0</v>
      </c>
      <c r="I117" s="82">
        <f t="shared" ref="I117:I127" si="153">I83</f>
        <v>0</v>
      </c>
      <c r="J117" s="64">
        <f t="shared" ref="J117:K124" si="154">J16</f>
        <v>0</v>
      </c>
      <c r="K117" s="18">
        <f t="shared" si="154"/>
        <v>0</v>
      </c>
      <c r="L117" s="11"/>
      <c r="M117" s="18">
        <f t="shared" ref="M117:N124" si="155">M16</f>
        <v>0</v>
      </c>
      <c r="N117" s="27">
        <f t="shared" si="155"/>
        <v>0</v>
      </c>
      <c r="O117" s="100"/>
      <c r="P117" s="100"/>
      <c r="Q117" s="100"/>
      <c r="R117" s="100"/>
      <c r="S117" s="100"/>
      <c r="T117" s="52"/>
      <c r="U117" s="18"/>
      <c r="V117" s="18"/>
      <c r="W117" s="27"/>
      <c r="X117" s="100"/>
      <c r="Y117" s="64">
        <f t="shared" ref="Y117:Y127" si="156">Y16+Y83</f>
        <v>59095.70249967889</v>
      </c>
      <c r="Z117" s="31"/>
      <c r="AA117" s="31"/>
      <c r="AB117" s="31"/>
      <c r="AC117" s="18">
        <f t="shared" ref="AC117:AE124" si="157">AC16</f>
        <v>0</v>
      </c>
      <c r="AD117" s="18">
        <f t="shared" si="157"/>
        <v>0</v>
      </c>
      <c r="AE117" s="87">
        <f t="shared" si="157"/>
        <v>0</v>
      </c>
      <c r="AF117" s="91"/>
      <c r="AG117" s="50">
        <f t="shared" ref="AG117:AH127" si="158">AG83</f>
        <v>0</v>
      </c>
      <c r="AH117" s="50">
        <f t="shared" si="158"/>
        <v>0</v>
      </c>
      <c r="AI117" s="80">
        <f t="shared" ref="AI117:AI127" si="159">AI16+AI83</f>
        <v>485.84744935622984</v>
      </c>
      <c r="AJ117" s="52"/>
      <c r="AK117" s="18"/>
      <c r="AL117" s="18"/>
      <c r="AM117" s="27"/>
      <c r="AN117" s="64"/>
      <c r="AO117" s="52"/>
      <c r="AP117" s="18"/>
      <c r="AQ117" s="18"/>
      <c r="AR117" s="18"/>
      <c r="AS117" s="18"/>
      <c r="AT117" s="27"/>
      <c r="AU117" s="80"/>
      <c r="AV117" s="80"/>
      <c r="AW117" s="50"/>
      <c r="AX117" s="50"/>
      <c r="AY117" s="50"/>
      <c r="AZ117" s="51"/>
      <c r="BA117" s="52"/>
      <c r="BB117" s="18"/>
      <c r="BC117" s="18"/>
      <c r="BD117" s="18"/>
      <c r="BE117" s="27"/>
      <c r="BF117" s="52"/>
      <c r="BG117" s="18"/>
      <c r="BH117" s="18"/>
      <c r="BI117" s="18"/>
      <c r="BJ117" s="27"/>
      <c r="BK117" s="21"/>
    </row>
    <row r="118" spans="1:63" hidden="1" x14ac:dyDescent="0.25">
      <c r="A118" s="3" t="s">
        <v>0</v>
      </c>
      <c r="B118" s="58" t="e">
        <f>B17+B84+#REF!</f>
        <v>#REF!</v>
      </c>
      <c r="C118" s="60" t="e">
        <f>C117</f>
        <v>#REF!</v>
      </c>
      <c r="D118" s="60" t="e">
        <f>D17+D84+#REF!</f>
        <v>#REF!</v>
      </c>
      <c r="E118" s="61">
        <f t="shared" si="152"/>
        <v>23.649980291683093</v>
      </c>
      <c r="F118" s="9">
        <f t="shared" si="152"/>
        <v>30</v>
      </c>
      <c r="G118" s="19">
        <f t="shared" ref="G118:G124" si="160">G17</f>
        <v>23.076923076923077</v>
      </c>
      <c r="H118" s="9">
        <f t="shared" ref="H118:H124" si="161">H16</f>
        <v>0</v>
      </c>
      <c r="I118" s="83">
        <f t="shared" si="153"/>
        <v>23.076923076923077</v>
      </c>
      <c r="J118" s="65">
        <f t="shared" si="154"/>
        <v>15.766653527788728</v>
      </c>
      <c r="K118" s="19">
        <f t="shared" si="154"/>
        <v>20</v>
      </c>
      <c r="L118" s="19">
        <f t="shared" ref="L118:L124" si="162">L17</f>
        <v>15.384615384615383</v>
      </c>
      <c r="M118" s="19">
        <f t="shared" si="155"/>
        <v>20</v>
      </c>
      <c r="N118" s="28">
        <f t="shared" si="155"/>
        <v>11.834319526627219</v>
      </c>
      <c r="O118" s="101"/>
      <c r="P118" s="101"/>
      <c r="Q118" s="101"/>
      <c r="R118" s="101"/>
      <c r="S118" s="101"/>
      <c r="T118" s="53">
        <f t="shared" ref="T118:W124" si="163">T17</f>
        <v>2437.5765000000001</v>
      </c>
      <c r="U118" s="19">
        <f t="shared" si="163"/>
        <v>2668.5048000000002</v>
      </c>
      <c r="V118" s="19">
        <f t="shared" si="163"/>
        <v>320.73374999999999</v>
      </c>
      <c r="W118" s="28">
        <f t="shared" si="163"/>
        <v>2710.2001875000001</v>
      </c>
      <c r="X118" s="159"/>
      <c r="Y118" s="86">
        <f t="shared" si="156"/>
        <v>10522.205224999998</v>
      </c>
      <c r="Z118" s="10"/>
      <c r="AA118" s="10"/>
      <c r="AB118" s="10"/>
      <c r="AC118" s="19">
        <f t="shared" si="157"/>
        <v>3616.4512166666664</v>
      </c>
      <c r="AD118" s="19">
        <f t="shared" si="157"/>
        <v>15.454919729344729</v>
      </c>
      <c r="AE118" s="88">
        <f t="shared" si="157"/>
        <v>23.182379594017092</v>
      </c>
      <c r="AF118" s="88"/>
      <c r="AG118" s="19">
        <f t="shared" si="158"/>
        <v>3.6307182336182326</v>
      </c>
      <c r="AH118" s="19">
        <f t="shared" si="158"/>
        <v>7.2614364672364653</v>
      </c>
      <c r="AI118" s="80">
        <f t="shared" si="159"/>
        <v>44.966688995726486</v>
      </c>
      <c r="AJ118" s="53">
        <f t="shared" ref="AJ118:AT118" si="164">AJ17</f>
        <v>38</v>
      </c>
      <c r="AK118" s="19">
        <f t="shared" si="164"/>
        <v>32</v>
      </c>
      <c r="AL118" s="19">
        <f t="shared" si="164"/>
        <v>5</v>
      </c>
      <c r="AM118" s="28">
        <f t="shared" si="164"/>
        <v>25</v>
      </c>
      <c r="AN118" s="65">
        <f t="shared" si="164"/>
        <v>15.454919729344731</v>
      </c>
      <c r="AO118" s="53"/>
      <c r="AP118" s="19">
        <f t="shared" si="164"/>
        <v>5.8728694971509974</v>
      </c>
      <c r="AQ118" s="19"/>
      <c r="AR118" s="19">
        <f t="shared" si="164"/>
        <v>4.9455743133903134</v>
      </c>
      <c r="AS118" s="19">
        <f t="shared" si="164"/>
        <v>0.77274598646723647</v>
      </c>
      <c r="AT118" s="28">
        <f t="shared" si="164"/>
        <v>3.8637299323361822</v>
      </c>
      <c r="AU118" s="53">
        <f t="shared" ref="AU118:AU127" si="165">AU84</f>
        <v>0</v>
      </c>
      <c r="AV118" s="53"/>
      <c r="AW118" s="19">
        <f t="shared" ref="AW118:AZ124" si="166">AW17</f>
        <v>8.8093042457264961</v>
      </c>
      <c r="AX118" s="19">
        <f t="shared" si="166"/>
        <v>7.4183614700854701</v>
      </c>
      <c r="AY118" s="19">
        <f t="shared" si="166"/>
        <v>1.1591189797008548</v>
      </c>
      <c r="AZ118" s="28">
        <f t="shared" si="166"/>
        <v>5.7955948985042731</v>
      </c>
      <c r="BA118" s="53">
        <f t="shared" ref="BA118:BC127" si="167">BA84</f>
        <v>0</v>
      </c>
      <c r="BB118" s="53">
        <f t="shared" si="167"/>
        <v>0</v>
      </c>
      <c r="BC118" s="53">
        <f t="shared" si="167"/>
        <v>0</v>
      </c>
      <c r="BD118" s="53">
        <f t="shared" ref="BD118:BJ118" si="168">BD84</f>
        <v>0</v>
      </c>
      <c r="BE118" s="53">
        <f t="shared" si="168"/>
        <v>0</v>
      </c>
      <c r="BF118" s="53">
        <f t="shared" si="168"/>
        <v>0</v>
      </c>
      <c r="BG118" s="53">
        <f t="shared" si="168"/>
        <v>0</v>
      </c>
      <c r="BH118" s="53">
        <f t="shared" si="168"/>
        <v>0</v>
      </c>
      <c r="BI118" s="53">
        <f t="shared" si="168"/>
        <v>0</v>
      </c>
      <c r="BJ118" s="53">
        <f t="shared" si="168"/>
        <v>0</v>
      </c>
      <c r="BK118" s="21"/>
    </row>
    <row r="119" spans="1:63" hidden="1" x14ac:dyDescent="0.25">
      <c r="A119" s="3" t="s">
        <v>1</v>
      </c>
      <c r="B119" s="58" t="e">
        <f>B18+B85+#REF!</f>
        <v>#REF!</v>
      </c>
      <c r="C119" s="60" t="e">
        <f t="shared" ref="C119:C135" si="169">C118</f>
        <v>#REF!</v>
      </c>
      <c r="D119" s="60" t="e">
        <f>D18+D85+#REF!</f>
        <v>#REF!</v>
      </c>
      <c r="E119" s="61">
        <f t="shared" si="152"/>
        <v>19.432568985619898</v>
      </c>
      <c r="F119" s="9">
        <f t="shared" si="152"/>
        <v>25</v>
      </c>
      <c r="G119" s="19">
        <f t="shared" si="160"/>
        <v>19.23076923076923</v>
      </c>
      <c r="H119" s="9">
        <f t="shared" si="161"/>
        <v>30</v>
      </c>
      <c r="I119" s="83">
        <f t="shared" si="153"/>
        <v>19.23076923076923</v>
      </c>
      <c r="J119" s="65">
        <f t="shared" si="154"/>
        <v>12.955045990413264</v>
      </c>
      <c r="K119" s="19">
        <f t="shared" si="154"/>
        <v>16.666666666666668</v>
      </c>
      <c r="L119" s="19">
        <f t="shared" si="162"/>
        <v>12.820512820512821</v>
      </c>
      <c r="M119" s="19">
        <f t="shared" si="155"/>
        <v>16.666666666666668</v>
      </c>
      <c r="N119" s="28">
        <f t="shared" si="155"/>
        <v>9.8619329388560146</v>
      </c>
      <c r="O119" s="101"/>
      <c r="P119" s="101"/>
      <c r="Q119" s="101"/>
      <c r="R119" s="101"/>
      <c r="S119" s="101"/>
      <c r="T119" s="53">
        <f t="shared" si="163"/>
        <v>2463.2351999999996</v>
      </c>
      <c r="U119" s="19">
        <f t="shared" si="163"/>
        <v>3802.6193399999997</v>
      </c>
      <c r="V119" s="19">
        <f t="shared" si="163"/>
        <v>384.88049999999998</v>
      </c>
      <c r="W119" s="28">
        <f t="shared" si="163"/>
        <v>3252.2402250000005</v>
      </c>
      <c r="X119" s="159"/>
      <c r="Y119" s="86">
        <f t="shared" si="156"/>
        <v>12688.227150000001</v>
      </c>
      <c r="Z119" s="10"/>
      <c r="AA119" s="10"/>
      <c r="AB119" s="10"/>
      <c r="AC119" s="19">
        <f t="shared" si="157"/>
        <v>4401.3223399999997</v>
      </c>
      <c r="AD119" s="19">
        <f t="shared" si="157"/>
        <v>18.809069829059826</v>
      </c>
      <c r="AE119" s="88">
        <f t="shared" si="157"/>
        <v>28.213604743589741</v>
      </c>
      <c r="AF119" s="88"/>
      <c r="AG119" s="19">
        <f t="shared" si="158"/>
        <v>4.3349313675213681</v>
      </c>
      <c r="AH119" s="19">
        <f t="shared" si="158"/>
        <v>8.6698627350427362</v>
      </c>
      <c r="AI119" s="80">
        <f t="shared" si="159"/>
        <v>54.223192948717951</v>
      </c>
      <c r="AJ119" s="53">
        <f t="shared" ref="AJ119:AT119" si="170">AJ18</f>
        <v>32</v>
      </c>
      <c r="AK119" s="19">
        <f t="shared" si="170"/>
        <v>38</v>
      </c>
      <c r="AL119" s="19">
        <f t="shared" si="170"/>
        <v>5</v>
      </c>
      <c r="AM119" s="28">
        <f t="shared" si="170"/>
        <v>25</v>
      </c>
      <c r="AN119" s="65">
        <f t="shared" si="170"/>
        <v>18.809069829059826</v>
      </c>
      <c r="AO119" s="53"/>
      <c r="AP119" s="19">
        <f t="shared" si="170"/>
        <v>6.0189023452991446</v>
      </c>
      <c r="AQ119" s="19"/>
      <c r="AR119" s="19">
        <f t="shared" si="170"/>
        <v>7.1474465350427341</v>
      </c>
      <c r="AS119" s="19">
        <f t="shared" si="170"/>
        <v>0.9404534914529914</v>
      </c>
      <c r="AT119" s="28">
        <f t="shared" si="170"/>
        <v>4.7022674572649565</v>
      </c>
      <c r="AU119" s="53">
        <f t="shared" si="165"/>
        <v>0</v>
      </c>
      <c r="AV119" s="53"/>
      <c r="AW119" s="19">
        <f t="shared" si="166"/>
        <v>9.0283535179487178</v>
      </c>
      <c r="AX119" s="19">
        <f t="shared" si="166"/>
        <v>10.721169802564102</v>
      </c>
      <c r="AY119" s="19">
        <f t="shared" si="166"/>
        <v>1.4106802371794871</v>
      </c>
      <c r="AZ119" s="28">
        <f t="shared" si="166"/>
        <v>7.0534011858974353</v>
      </c>
      <c r="BA119" s="53">
        <f t="shared" si="167"/>
        <v>3.6307182336182326</v>
      </c>
      <c r="BB119" s="53">
        <f t="shared" si="167"/>
        <v>1.0166011054131052</v>
      </c>
      <c r="BC119" s="53">
        <f t="shared" si="167"/>
        <v>1.3433657464387461</v>
      </c>
      <c r="BD119" s="53">
        <f t="shared" ref="BD119:BJ127" si="171">BD85</f>
        <v>0.36307182336182331</v>
      </c>
      <c r="BE119" s="53">
        <f t="shared" si="171"/>
        <v>0.90767955840455816</v>
      </c>
      <c r="BF119" s="53">
        <f t="shared" si="171"/>
        <v>7.2614364672364653</v>
      </c>
      <c r="BG119" s="53">
        <f t="shared" si="171"/>
        <v>2.0332022108262104</v>
      </c>
      <c r="BH119" s="53">
        <f t="shared" si="171"/>
        <v>2.6867314928774921</v>
      </c>
      <c r="BI119" s="53">
        <f t="shared" si="171"/>
        <v>0.72614364672364662</v>
      </c>
      <c r="BJ119" s="53">
        <f t="shared" si="171"/>
        <v>1.8153591168091163</v>
      </c>
      <c r="BK119" s="21"/>
    </row>
    <row r="120" spans="1:63" hidden="1" x14ac:dyDescent="0.25">
      <c r="A120" s="3" t="s">
        <v>2</v>
      </c>
      <c r="B120" s="58" t="e">
        <f>B19+B86+#REF!</f>
        <v>#REF!</v>
      </c>
      <c r="C120" s="60" t="e">
        <f t="shared" si="169"/>
        <v>#REF!</v>
      </c>
      <c r="D120" s="60" t="e">
        <f>D19+D86+#REF!</f>
        <v>#REF!</v>
      </c>
      <c r="E120" s="61">
        <f t="shared" si="152"/>
        <v>20.38320423970648</v>
      </c>
      <c r="F120" s="9">
        <f t="shared" si="152"/>
        <v>25</v>
      </c>
      <c r="G120" s="19">
        <f t="shared" si="160"/>
        <v>19.23076923076923</v>
      </c>
      <c r="H120" s="9">
        <f t="shared" si="161"/>
        <v>25</v>
      </c>
      <c r="I120" s="83">
        <f t="shared" si="153"/>
        <v>19.23076923076923</v>
      </c>
      <c r="J120" s="65">
        <f t="shared" si="154"/>
        <v>13.588802826470985</v>
      </c>
      <c r="K120" s="19">
        <f t="shared" si="154"/>
        <v>16.666666666666668</v>
      </c>
      <c r="L120" s="19">
        <f t="shared" si="162"/>
        <v>12.820512820512821</v>
      </c>
      <c r="M120" s="19">
        <f t="shared" si="155"/>
        <v>16.666666666666668</v>
      </c>
      <c r="N120" s="28">
        <f t="shared" si="155"/>
        <v>9.8619329388560146</v>
      </c>
      <c r="O120" s="101"/>
      <c r="P120" s="101"/>
      <c r="Q120" s="101"/>
      <c r="R120" s="101"/>
      <c r="S120" s="101"/>
      <c r="T120" s="53">
        <f t="shared" si="163"/>
        <v>3617.8766999999998</v>
      </c>
      <c r="U120" s="19">
        <f t="shared" si="163"/>
        <v>1801.24074</v>
      </c>
      <c r="V120" s="19">
        <f t="shared" si="163"/>
        <v>769.76099999999997</v>
      </c>
      <c r="W120" s="28">
        <f t="shared" si="163"/>
        <v>3252.2402250000005</v>
      </c>
      <c r="X120" s="159"/>
      <c r="Y120" s="86">
        <f t="shared" si="156"/>
        <v>11199.167260000002</v>
      </c>
      <c r="Z120" s="10"/>
      <c r="AA120" s="10"/>
      <c r="AB120" s="10"/>
      <c r="AC120" s="19">
        <f t="shared" si="157"/>
        <v>4196.0527400000001</v>
      </c>
      <c r="AD120" s="19">
        <f t="shared" si="157"/>
        <v>17.931849316239315</v>
      </c>
      <c r="AE120" s="88">
        <f t="shared" si="157"/>
        <v>26.897773974358973</v>
      </c>
      <c r="AF120" s="88"/>
      <c r="AG120" s="19">
        <f t="shared" si="158"/>
        <v>4.1923830341880342</v>
      </c>
      <c r="AH120" s="19">
        <f t="shared" si="158"/>
        <v>8.3847660683760683</v>
      </c>
      <c r="AI120" s="80">
        <f t="shared" si="159"/>
        <v>47.859689145299143</v>
      </c>
      <c r="AJ120" s="53">
        <f t="shared" ref="AJ120:AT120" si="172">AJ19</f>
        <v>47</v>
      </c>
      <c r="AK120" s="19">
        <f t="shared" si="172"/>
        <v>18</v>
      </c>
      <c r="AL120" s="19">
        <f t="shared" si="172"/>
        <v>10</v>
      </c>
      <c r="AM120" s="28">
        <f t="shared" si="172"/>
        <v>25</v>
      </c>
      <c r="AN120" s="65">
        <f t="shared" si="172"/>
        <v>17.931849316239315</v>
      </c>
      <c r="AO120" s="53"/>
      <c r="AP120" s="19">
        <f t="shared" si="172"/>
        <v>8.4279691786324769</v>
      </c>
      <c r="AQ120" s="19"/>
      <c r="AR120" s="19">
        <f t="shared" si="172"/>
        <v>3.2277328769230764</v>
      </c>
      <c r="AS120" s="19">
        <f t="shared" si="172"/>
        <v>1.7931849316239317</v>
      </c>
      <c r="AT120" s="28">
        <f t="shared" si="172"/>
        <v>4.4829623290598288</v>
      </c>
      <c r="AU120" s="53">
        <f t="shared" si="165"/>
        <v>0</v>
      </c>
      <c r="AV120" s="53"/>
      <c r="AW120" s="19">
        <f t="shared" si="166"/>
        <v>12.641953767948717</v>
      </c>
      <c r="AX120" s="19">
        <f t="shared" si="166"/>
        <v>4.8415993153846149</v>
      </c>
      <c r="AY120" s="19">
        <f t="shared" si="166"/>
        <v>2.6897773974358974</v>
      </c>
      <c r="AZ120" s="28">
        <f t="shared" si="166"/>
        <v>6.7244434935897432</v>
      </c>
      <c r="BA120" s="53">
        <f t="shared" si="167"/>
        <v>4.3349313675213681</v>
      </c>
      <c r="BB120" s="53">
        <f t="shared" si="167"/>
        <v>1.7773218606837609</v>
      </c>
      <c r="BC120" s="53">
        <f t="shared" si="167"/>
        <v>1.0403835282051284</v>
      </c>
      <c r="BD120" s="53">
        <f t="shared" si="171"/>
        <v>0.43349313675213685</v>
      </c>
      <c r="BE120" s="53">
        <f t="shared" si="171"/>
        <v>1.083732841880342</v>
      </c>
      <c r="BF120" s="53">
        <f t="shared" si="171"/>
        <v>8.6698627350427362</v>
      </c>
      <c r="BG120" s="53">
        <f t="shared" si="171"/>
        <v>3.5546437213675217</v>
      </c>
      <c r="BH120" s="53">
        <f t="shared" si="171"/>
        <v>2.0807670564102567</v>
      </c>
      <c r="BI120" s="53">
        <f t="shared" si="171"/>
        <v>0.86698627350427371</v>
      </c>
      <c r="BJ120" s="53">
        <f t="shared" si="171"/>
        <v>2.167465683760684</v>
      </c>
      <c r="BK120" s="21"/>
    </row>
    <row r="121" spans="1:63" hidden="1" x14ac:dyDescent="0.25">
      <c r="A121" s="3" t="s">
        <v>3</v>
      </c>
      <c r="B121" s="58" t="e">
        <f>B20+B87+#REF!</f>
        <v>#REF!</v>
      </c>
      <c r="C121" s="60" t="e">
        <f t="shared" si="169"/>
        <v>#REF!</v>
      </c>
      <c r="D121" s="60" t="e">
        <f>D20+D87+#REF!</f>
        <v>#REF!</v>
      </c>
      <c r="E121" s="61">
        <f t="shared" si="152"/>
        <v>23.594180102241449</v>
      </c>
      <c r="F121" s="9">
        <f t="shared" si="152"/>
        <v>30</v>
      </c>
      <c r="G121" s="19">
        <f t="shared" si="160"/>
        <v>23.076923076923077</v>
      </c>
      <c r="H121" s="9">
        <f t="shared" si="161"/>
        <v>25</v>
      </c>
      <c r="I121" s="83">
        <f t="shared" si="153"/>
        <v>23.076923076923077</v>
      </c>
      <c r="J121" s="65">
        <f t="shared" si="154"/>
        <v>15.729453401494295</v>
      </c>
      <c r="K121" s="19">
        <f t="shared" si="154"/>
        <v>20</v>
      </c>
      <c r="L121" s="19">
        <f t="shared" si="162"/>
        <v>15.384615384615383</v>
      </c>
      <c r="M121" s="19">
        <f t="shared" si="155"/>
        <v>20</v>
      </c>
      <c r="N121" s="28">
        <f t="shared" si="155"/>
        <v>11.834319526627219</v>
      </c>
      <c r="O121" s="101"/>
      <c r="P121" s="101"/>
      <c r="Q121" s="101"/>
      <c r="R121" s="101"/>
      <c r="S121" s="101"/>
      <c r="T121" s="53">
        <f t="shared" si="163"/>
        <v>1411.2284999999999</v>
      </c>
      <c r="U121" s="19">
        <f t="shared" si="163"/>
        <v>2751.8955750000005</v>
      </c>
      <c r="V121" s="19">
        <f t="shared" si="163"/>
        <v>1282.9349999999999</v>
      </c>
      <c r="W121" s="28">
        <f t="shared" si="163"/>
        <v>2710.2001875000001</v>
      </c>
      <c r="X121" s="159"/>
      <c r="Y121" s="86">
        <f t="shared" si="156"/>
        <v>10663.328074999999</v>
      </c>
      <c r="Z121" s="10"/>
      <c r="AA121" s="10"/>
      <c r="AB121" s="10"/>
      <c r="AC121" s="19">
        <f t="shared" si="157"/>
        <v>3625.0041166666665</v>
      </c>
      <c r="AD121" s="19">
        <f t="shared" si="157"/>
        <v>15.491470584045583</v>
      </c>
      <c r="AE121" s="88">
        <f t="shared" si="157"/>
        <v>23.237205876068373</v>
      </c>
      <c r="AF121" s="88"/>
      <c r="AG121" s="19">
        <f t="shared" si="158"/>
        <v>3.7220953703703699</v>
      </c>
      <c r="AH121" s="19">
        <f t="shared" si="158"/>
        <v>7.4441907407407397</v>
      </c>
      <c r="AI121" s="80">
        <f t="shared" si="159"/>
        <v>45.569778098290591</v>
      </c>
      <c r="AJ121" s="53">
        <f t="shared" ref="AJ121:AT121" si="173">AJ20</f>
        <v>22</v>
      </c>
      <c r="AK121" s="19">
        <f t="shared" si="173"/>
        <v>33</v>
      </c>
      <c r="AL121" s="19">
        <f t="shared" si="173"/>
        <v>20</v>
      </c>
      <c r="AM121" s="28">
        <f t="shared" si="173"/>
        <v>25</v>
      </c>
      <c r="AN121" s="65">
        <f t="shared" si="173"/>
        <v>15.491470584045583</v>
      </c>
      <c r="AO121" s="53"/>
      <c r="AP121" s="19">
        <f t="shared" si="173"/>
        <v>3.4081235284900284</v>
      </c>
      <c r="AQ121" s="19"/>
      <c r="AR121" s="19">
        <f t="shared" si="173"/>
        <v>5.1121852927350426</v>
      </c>
      <c r="AS121" s="19">
        <f t="shared" si="173"/>
        <v>3.0982941168091167</v>
      </c>
      <c r="AT121" s="28">
        <f t="shared" si="173"/>
        <v>3.8728676460113958</v>
      </c>
      <c r="AU121" s="53">
        <f t="shared" si="165"/>
        <v>0</v>
      </c>
      <c r="AV121" s="53"/>
      <c r="AW121" s="19">
        <f t="shared" si="166"/>
        <v>5.1121852927350417</v>
      </c>
      <c r="AX121" s="19">
        <f t="shared" si="166"/>
        <v>7.6682779391025635</v>
      </c>
      <c r="AY121" s="19">
        <f t="shared" si="166"/>
        <v>4.6474411752136744</v>
      </c>
      <c r="AZ121" s="28">
        <f t="shared" si="166"/>
        <v>5.8093014690170932</v>
      </c>
      <c r="BA121" s="53">
        <f t="shared" si="167"/>
        <v>4.1923830341880342</v>
      </c>
      <c r="BB121" s="53">
        <f t="shared" si="167"/>
        <v>0.67078128547008553</v>
      </c>
      <c r="BC121" s="53">
        <f t="shared" si="167"/>
        <v>2.0542676867521368</v>
      </c>
      <c r="BD121" s="53">
        <f t="shared" si="171"/>
        <v>0.41923830341880342</v>
      </c>
      <c r="BE121" s="53">
        <f t="shared" si="171"/>
        <v>1.0480957585470085</v>
      </c>
      <c r="BF121" s="53">
        <f t="shared" si="171"/>
        <v>8.3847660683760683</v>
      </c>
      <c r="BG121" s="53">
        <f t="shared" si="171"/>
        <v>1.3415625709401711</v>
      </c>
      <c r="BH121" s="53">
        <f t="shared" si="171"/>
        <v>4.1085353735042736</v>
      </c>
      <c r="BI121" s="53">
        <f t="shared" si="171"/>
        <v>0.83847660683760683</v>
      </c>
      <c r="BJ121" s="53">
        <f t="shared" si="171"/>
        <v>2.0961915170940171</v>
      </c>
      <c r="BK121" s="21"/>
    </row>
    <row r="122" spans="1:63" hidden="1" x14ac:dyDescent="0.25">
      <c r="A122" s="3" t="s">
        <v>4</v>
      </c>
      <c r="B122" s="58" t="e">
        <f>B21+B88+#REF!</f>
        <v>#REF!</v>
      </c>
      <c r="C122" s="60" t="e">
        <f t="shared" si="169"/>
        <v>#REF!</v>
      </c>
      <c r="D122" s="60" t="e">
        <f>D21+D88+#REF!</f>
        <v>#REF!</v>
      </c>
      <c r="E122" s="61">
        <f t="shared" si="152"/>
        <v>22.94455066921606</v>
      </c>
      <c r="F122" s="9">
        <f t="shared" si="152"/>
        <v>30</v>
      </c>
      <c r="G122" s="19">
        <f t="shared" si="160"/>
        <v>23.076923076923077</v>
      </c>
      <c r="H122" s="9">
        <f t="shared" si="161"/>
        <v>30</v>
      </c>
      <c r="I122" s="83">
        <f t="shared" si="153"/>
        <v>23.076923076923077</v>
      </c>
      <c r="J122" s="65">
        <f t="shared" si="154"/>
        <v>15.296367112810705</v>
      </c>
      <c r="K122" s="19">
        <f t="shared" si="154"/>
        <v>20</v>
      </c>
      <c r="L122" s="19">
        <f t="shared" si="162"/>
        <v>15.384615384615383</v>
      </c>
      <c r="M122" s="19">
        <f t="shared" si="155"/>
        <v>20</v>
      </c>
      <c r="N122" s="28">
        <f t="shared" si="155"/>
        <v>11.834319526627219</v>
      </c>
      <c r="O122" s="101"/>
      <c r="P122" s="101"/>
      <c r="Q122" s="101"/>
      <c r="R122" s="101"/>
      <c r="S122" s="101"/>
      <c r="T122" s="53">
        <f t="shared" si="163"/>
        <v>1603.66875</v>
      </c>
      <c r="U122" s="19">
        <f t="shared" si="163"/>
        <v>3752.584875</v>
      </c>
      <c r="V122" s="19">
        <f t="shared" si="163"/>
        <v>320.73374999999999</v>
      </c>
      <c r="W122" s="28">
        <f t="shared" si="163"/>
        <v>2710.2001875000001</v>
      </c>
      <c r="X122" s="159"/>
      <c r="Y122" s="86">
        <f t="shared" si="156"/>
        <v>10753.133525000001</v>
      </c>
      <c r="Z122" s="10"/>
      <c r="AA122" s="10"/>
      <c r="AB122" s="10"/>
      <c r="AC122" s="19">
        <f t="shared" si="157"/>
        <v>3727.6389166666668</v>
      </c>
      <c r="AD122" s="19">
        <f t="shared" si="157"/>
        <v>15.93008084045584</v>
      </c>
      <c r="AE122" s="88">
        <f t="shared" si="157"/>
        <v>23.895121260683759</v>
      </c>
      <c r="AF122" s="88"/>
      <c r="AG122" s="19">
        <f t="shared" si="158"/>
        <v>3.6764068019943017</v>
      </c>
      <c r="AH122" s="19">
        <f t="shared" si="158"/>
        <v>7.3528136039886034</v>
      </c>
      <c r="AI122" s="80">
        <f t="shared" si="159"/>
        <v>45.953562072649568</v>
      </c>
      <c r="AJ122" s="53">
        <f t="shared" ref="AJ122:AT122" si="174">AJ21</f>
        <v>25</v>
      </c>
      <c r="AK122" s="19">
        <f t="shared" si="174"/>
        <v>45</v>
      </c>
      <c r="AL122" s="19">
        <f t="shared" si="174"/>
        <v>5</v>
      </c>
      <c r="AM122" s="28">
        <f t="shared" si="174"/>
        <v>25</v>
      </c>
      <c r="AN122" s="65">
        <f t="shared" si="174"/>
        <v>15.93008084045584</v>
      </c>
      <c r="AO122" s="53"/>
      <c r="AP122" s="19">
        <f t="shared" si="174"/>
        <v>3.9825202101139601</v>
      </c>
      <c r="AQ122" s="19"/>
      <c r="AR122" s="19">
        <f t="shared" si="174"/>
        <v>7.1685363782051281</v>
      </c>
      <c r="AS122" s="19">
        <f t="shared" si="174"/>
        <v>0.79650404202279201</v>
      </c>
      <c r="AT122" s="28">
        <f t="shared" si="174"/>
        <v>3.9825202101139601</v>
      </c>
      <c r="AU122" s="53">
        <f t="shared" si="165"/>
        <v>0</v>
      </c>
      <c r="AV122" s="53"/>
      <c r="AW122" s="19">
        <f t="shared" si="166"/>
        <v>5.9737803151709397</v>
      </c>
      <c r="AX122" s="19">
        <f t="shared" si="166"/>
        <v>10.752804567307692</v>
      </c>
      <c r="AY122" s="19">
        <f t="shared" si="166"/>
        <v>1.194756063034188</v>
      </c>
      <c r="AZ122" s="28">
        <f t="shared" si="166"/>
        <v>5.9737803151709397</v>
      </c>
      <c r="BA122" s="53">
        <f t="shared" si="167"/>
        <v>3.7220953703703699</v>
      </c>
      <c r="BB122" s="53">
        <f t="shared" si="167"/>
        <v>0.78164002777777764</v>
      </c>
      <c r="BC122" s="53">
        <f t="shared" si="167"/>
        <v>1.6377219629629627</v>
      </c>
      <c r="BD122" s="53">
        <f t="shared" si="171"/>
        <v>0.37220953703703702</v>
      </c>
      <c r="BE122" s="53">
        <f t="shared" si="171"/>
        <v>0.93052384259259247</v>
      </c>
      <c r="BF122" s="53">
        <f t="shared" si="171"/>
        <v>7.4441907407407397</v>
      </c>
      <c r="BG122" s="53">
        <f t="shared" si="171"/>
        <v>1.5632800555555553</v>
      </c>
      <c r="BH122" s="53">
        <f t="shared" si="171"/>
        <v>3.2754439259259254</v>
      </c>
      <c r="BI122" s="53">
        <f t="shared" si="171"/>
        <v>0.74441907407407404</v>
      </c>
      <c r="BJ122" s="53">
        <f t="shared" si="171"/>
        <v>1.8610476851851849</v>
      </c>
      <c r="BK122" s="21"/>
    </row>
    <row r="123" spans="1:63" hidden="1" x14ac:dyDescent="0.25">
      <c r="A123" s="3" t="s">
        <v>5</v>
      </c>
      <c r="B123" s="58" t="e">
        <f>B22+B89+#REF!</f>
        <v>#REF!</v>
      </c>
      <c r="C123" s="60" t="e">
        <f t="shared" si="169"/>
        <v>#REF!</v>
      </c>
      <c r="D123" s="60" t="e">
        <f>D22+D89+#REF!</f>
        <v>#REF!</v>
      </c>
      <c r="E123" s="61">
        <f t="shared" si="152"/>
        <v>19.896538002387587</v>
      </c>
      <c r="F123" s="9">
        <f t="shared" si="152"/>
        <v>25</v>
      </c>
      <c r="G123" s="19">
        <f t="shared" si="160"/>
        <v>19.23076923076923</v>
      </c>
      <c r="H123" s="9">
        <f t="shared" si="161"/>
        <v>30</v>
      </c>
      <c r="I123" s="83">
        <f t="shared" si="153"/>
        <v>19.23076923076923</v>
      </c>
      <c r="J123" s="65">
        <f t="shared" si="154"/>
        <v>13.26435866825839</v>
      </c>
      <c r="K123" s="19">
        <f t="shared" si="154"/>
        <v>16.666666666666668</v>
      </c>
      <c r="L123" s="19">
        <f t="shared" si="162"/>
        <v>12.820512820512821</v>
      </c>
      <c r="M123" s="19">
        <f t="shared" si="155"/>
        <v>16.666666666666668</v>
      </c>
      <c r="N123" s="28">
        <f t="shared" si="155"/>
        <v>9.8619329388560146</v>
      </c>
      <c r="O123" s="101"/>
      <c r="P123" s="101"/>
      <c r="Q123" s="101"/>
      <c r="R123" s="101"/>
      <c r="S123" s="101"/>
      <c r="T123" s="53">
        <f t="shared" si="163"/>
        <v>9160.1558999999997</v>
      </c>
      <c r="U123" s="19">
        <f t="shared" si="163"/>
        <v>7938.8017799999989</v>
      </c>
      <c r="V123" s="19">
        <f t="shared" si="163"/>
        <v>1090.4947499999998</v>
      </c>
      <c r="W123" s="28">
        <f t="shared" si="163"/>
        <v>9214.6806375000015</v>
      </c>
      <c r="X123" s="159"/>
      <c r="Y123" s="86">
        <f t="shared" si="156"/>
        <v>35208.440495000003</v>
      </c>
      <c r="Z123" s="10"/>
      <c r="AA123" s="10"/>
      <c r="AB123" s="10"/>
      <c r="AC123" s="19">
        <f t="shared" si="157"/>
        <v>4298.6875399999999</v>
      </c>
      <c r="AD123" s="19">
        <f t="shared" si="157"/>
        <v>18.370459572649573</v>
      </c>
      <c r="AE123" s="88">
        <f t="shared" si="157"/>
        <v>27.555689358974359</v>
      </c>
      <c r="AF123" s="88"/>
      <c r="AG123" s="19">
        <f t="shared" si="158"/>
        <v>4.2581745726495734</v>
      </c>
      <c r="AH123" s="19">
        <f t="shared" si="158"/>
        <v>8.5163491452991469</v>
      </c>
      <c r="AI123" s="80">
        <f t="shared" si="159"/>
        <v>150.46342091880342</v>
      </c>
      <c r="AJ123" s="53">
        <f t="shared" ref="AJ123:AT123" si="175">AJ22</f>
        <v>42</v>
      </c>
      <c r="AK123" s="19">
        <f t="shared" si="175"/>
        <v>28</v>
      </c>
      <c r="AL123" s="19">
        <f t="shared" si="175"/>
        <v>5</v>
      </c>
      <c r="AM123" s="28">
        <f t="shared" si="175"/>
        <v>25</v>
      </c>
      <c r="AN123" s="65">
        <f t="shared" si="175"/>
        <v>18.370459572649573</v>
      </c>
      <c r="AO123" s="53"/>
      <c r="AP123" s="19">
        <f t="shared" si="175"/>
        <v>7.71559302051282</v>
      </c>
      <c r="AQ123" s="19"/>
      <c r="AR123" s="19">
        <f t="shared" si="175"/>
        <v>5.1437286803418809</v>
      </c>
      <c r="AS123" s="19">
        <f t="shared" si="175"/>
        <v>0.91852297863247867</v>
      </c>
      <c r="AT123" s="28">
        <f t="shared" si="175"/>
        <v>4.5926148931623931</v>
      </c>
      <c r="AU123" s="53">
        <f t="shared" si="165"/>
        <v>0</v>
      </c>
      <c r="AV123" s="53"/>
      <c r="AW123" s="19">
        <f t="shared" si="166"/>
        <v>11.57338953076923</v>
      </c>
      <c r="AX123" s="19">
        <f t="shared" si="166"/>
        <v>7.7155930205128209</v>
      </c>
      <c r="AY123" s="19">
        <f t="shared" si="166"/>
        <v>1.3777844679487181</v>
      </c>
      <c r="AZ123" s="28">
        <f t="shared" si="166"/>
        <v>6.8889223397435897</v>
      </c>
      <c r="BA123" s="53">
        <f t="shared" si="167"/>
        <v>3.6764068019943021</v>
      </c>
      <c r="BB123" s="53">
        <f t="shared" si="167"/>
        <v>1.2867423806980056</v>
      </c>
      <c r="BC123" s="53">
        <f t="shared" si="167"/>
        <v>1.1029220405982905</v>
      </c>
      <c r="BD123" s="53">
        <f t="shared" si="171"/>
        <v>0.36764068019943019</v>
      </c>
      <c r="BE123" s="53">
        <f t="shared" si="171"/>
        <v>0.91910170049857542</v>
      </c>
      <c r="BF123" s="53">
        <f t="shared" si="171"/>
        <v>7.3528136039886043</v>
      </c>
      <c r="BG123" s="53">
        <f t="shared" si="171"/>
        <v>2.5734847613960112</v>
      </c>
      <c r="BH123" s="53">
        <f t="shared" si="171"/>
        <v>2.2058440811965809</v>
      </c>
      <c r="BI123" s="53">
        <f t="shared" si="171"/>
        <v>0.73528136039886038</v>
      </c>
      <c r="BJ123" s="53">
        <f t="shared" si="171"/>
        <v>1.8382034009971508</v>
      </c>
      <c r="BK123" s="21"/>
    </row>
    <row r="124" spans="1:63" hidden="1" x14ac:dyDescent="0.25">
      <c r="A124" s="3" t="s">
        <v>6</v>
      </c>
      <c r="B124" s="58" t="e">
        <f>B23+B90+#REF!</f>
        <v>#REF!</v>
      </c>
      <c r="C124" s="60" t="e">
        <f t="shared" si="169"/>
        <v>#REF!</v>
      </c>
      <c r="D124" s="60" t="e">
        <f>D23+D90+#REF!</f>
        <v>#REF!</v>
      </c>
      <c r="E124" s="61">
        <f t="shared" si="152"/>
        <v>20.987174504469493</v>
      </c>
      <c r="F124" s="9">
        <f t="shared" si="152"/>
        <v>27</v>
      </c>
      <c r="G124" s="19">
        <f t="shared" si="160"/>
        <v>20.76923076923077</v>
      </c>
      <c r="H124" s="9">
        <f t="shared" si="161"/>
        <v>25</v>
      </c>
      <c r="I124" s="83">
        <f t="shared" si="153"/>
        <v>20.76923076923077</v>
      </c>
      <c r="J124" s="65">
        <f t="shared" si="154"/>
        <v>13.991449669646329</v>
      </c>
      <c r="K124" s="19">
        <f t="shared" si="154"/>
        <v>18</v>
      </c>
      <c r="L124" s="19">
        <f t="shared" si="162"/>
        <v>13.846153846153845</v>
      </c>
      <c r="M124" s="19">
        <f t="shared" si="155"/>
        <v>18</v>
      </c>
      <c r="N124" s="28">
        <f t="shared" si="155"/>
        <v>10.650887573964498</v>
      </c>
      <c r="O124" s="101"/>
      <c r="P124" s="101"/>
      <c r="Q124" s="101"/>
      <c r="R124" s="101"/>
      <c r="S124" s="101"/>
      <c r="T124" s="53">
        <f t="shared" si="163"/>
        <v>1520.5155555555555</v>
      </c>
      <c r="U124" s="19">
        <f t="shared" si="163"/>
        <v>2347.2958888888893</v>
      </c>
      <c r="V124" s="19">
        <f t="shared" si="163"/>
        <v>237.58055555555555</v>
      </c>
      <c r="W124" s="28">
        <f t="shared" si="163"/>
        <v>2007.5556944444443</v>
      </c>
      <c r="X124" s="159"/>
      <c r="Y124" s="86">
        <f t="shared" si="156"/>
        <v>7851.2454259259257</v>
      </c>
      <c r="Z124" s="10"/>
      <c r="AA124" s="10"/>
      <c r="AB124" s="10"/>
      <c r="AC124" s="19">
        <f t="shared" si="157"/>
        <v>4075.2984629629623</v>
      </c>
      <c r="AD124" s="19">
        <f t="shared" si="157"/>
        <v>17.415805397277616</v>
      </c>
      <c r="AE124" s="88">
        <f t="shared" si="157"/>
        <v>26.123708095916424</v>
      </c>
      <c r="AF124" s="88"/>
      <c r="AG124" s="19">
        <f t="shared" si="158"/>
        <v>4.0341313706869268</v>
      </c>
      <c r="AH124" s="19">
        <f t="shared" si="158"/>
        <v>8.0682627413738537</v>
      </c>
      <c r="AI124" s="80">
        <f t="shared" si="159"/>
        <v>33.552330880025323</v>
      </c>
      <c r="AJ124" s="53">
        <f t="shared" ref="AJ124:AT124" si="176">AJ23</f>
        <v>32</v>
      </c>
      <c r="AK124" s="19">
        <f t="shared" si="176"/>
        <v>38</v>
      </c>
      <c r="AL124" s="19">
        <f t="shared" si="176"/>
        <v>5</v>
      </c>
      <c r="AM124" s="28">
        <f t="shared" si="176"/>
        <v>25</v>
      </c>
      <c r="AN124" s="65">
        <f t="shared" si="176"/>
        <v>17.415805397277616</v>
      </c>
      <c r="AO124" s="53"/>
      <c r="AP124" s="19">
        <f t="shared" si="176"/>
        <v>5.5730577271288375</v>
      </c>
      <c r="AQ124" s="19"/>
      <c r="AR124" s="19">
        <f t="shared" si="176"/>
        <v>6.6180060509654943</v>
      </c>
      <c r="AS124" s="19">
        <f t="shared" si="176"/>
        <v>0.87079026986388086</v>
      </c>
      <c r="AT124" s="28">
        <f t="shared" si="176"/>
        <v>4.353951349319404</v>
      </c>
      <c r="AU124" s="53">
        <f t="shared" si="165"/>
        <v>0</v>
      </c>
      <c r="AV124" s="53"/>
      <c r="AW124" s="19">
        <f t="shared" si="166"/>
        <v>8.3595865906932563</v>
      </c>
      <c r="AX124" s="19">
        <f t="shared" si="166"/>
        <v>9.9270090764482415</v>
      </c>
      <c r="AY124" s="19">
        <f t="shared" si="166"/>
        <v>1.3061854047958212</v>
      </c>
      <c r="AZ124" s="28">
        <f t="shared" si="166"/>
        <v>6.530927023979106</v>
      </c>
      <c r="BA124" s="53">
        <f t="shared" si="167"/>
        <v>4.2581745726495734</v>
      </c>
      <c r="BB124" s="53">
        <f t="shared" si="167"/>
        <v>1.1071253888888892</v>
      </c>
      <c r="BC124" s="53">
        <f t="shared" si="167"/>
        <v>1.6606880833333337</v>
      </c>
      <c r="BD124" s="53">
        <f t="shared" si="171"/>
        <v>0.42581745726495734</v>
      </c>
      <c r="BE124" s="53">
        <f t="shared" si="171"/>
        <v>1.0645436431623934</v>
      </c>
      <c r="BF124" s="53">
        <f t="shared" si="171"/>
        <v>8.5163491452991469</v>
      </c>
      <c r="BG124" s="53">
        <f t="shared" si="171"/>
        <v>2.2142507777777785</v>
      </c>
      <c r="BH124" s="53">
        <f t="shared" si="171"/>
        <v>3.3213761666666675</v>
      </c>
      <c r="BI124" s="53">
        <f t="shared" si="171"/>
        <v>0.85163491452991469</v>
      </c>
      <c r="BJ124" s="53">
        <f t="shared" si="171"/>
        <v>2.1290872863247867</v>
      </c>
      <c r="BK124" s="21"/>
    </row>
    <row r="125" spans="1:63" hidden="1" x14ac:dyDescent="0.25">
      <c r="A125" s="3" t="s">
        <v>7</v>
      </c>
      <c r="B125" s="58" t="e">
        <f>B24+B91+#REF!</f>
        <v>#REF!</v>
      </c>
      <c r="C125" s="60" t="e">
        <f t="shared" si="169"/>
        <v>#REF!</v>
      </c>
      <c r="D125" s="60" t="e">
        <f>D24+D91+#REF!</f>
        <v>#REF!</v>
      </c>
      <c r="E125" s="61">
        <f>E24</f>
        <v>15.615384615384615</v>
      </c>
      <c r="F125" s="9">
        <f t="shared" ref="F125:H127" si="177">F91</f>
        <v>29</v>
      </c>
      <c r="G125" s="9">
        <f t="shared" si="177"/>
        <v>14</v>
      </c>
      <c r="H125" s="9">
        <f t="shared" si="177"/>
        <v>29</v>
      </c>
      <c r="I125" s="83">
        <f t="shared" si="153"/>
        <v>14</v>
      </c>
      <c r="J125" s="65">
        <f t="shared" ref="J125:N127" si="178">J91</f>
        <v>11.111111111111111</v>
      </c>
      <c r="K125" s="19">
        <f t="shared" si="178"/>
        <v>20</v>
      </c>
      <c r="L125" s="19">
        <f t="shared" si="178"/>
        <v>10</v>
      </c>
      <c r="M125" s="19">
        <f t="shared" si="178"/>
        <v>19.333333333333332</v>
      </c>
      <c r="N125" s="28">
        <f t="shared" si="178"/>
        <v>9.3333333333333339</v>
      </c>
      <c r="O125" s="101"/>
      <c r="P125" s="101"/>
      <c r="Q125" s="101"/>
      <c r="R125" s="101"/>
      <c r="S125" s="101"/>
      <c r="T125" s="53">
        <f t="shared" ref="T125:W127" si="179">T91</f>
        <v>855.29</v>
      </c>
      <c r="U125" s="19">
        <f t="shared" si="179"/>
        <v>6842.32</v>
      </c>
      <c r="V125" s="19">
        <f t="shared" si="179"/>
        <v>0</v>
      </c>
      <c r="W125" s="28">
        <f t="shared" si="179"/>
        <v>0</v>
      </c>
      <c r="X125" s="159"/>
      <c r="Y125" s="86">
        <f t="shared" si="156"/>
        <v>10954.453201970444</v>
      </c>
      <c r="Z125" s="10"/>
      <c r="AA125" s="10"/>
      <c r="AB125" s="10"/>
      <c r="AC125" s="19">
        <f t="shared" ref="AC125:AE127" si="180">AC91</f>
        <v>5477.2266009852219</v>
      </c>
      <c r="AD125" s="19">
        <f t="shared" si="180"/>
        <v>23.406951286261631</v>
      </c>
      <c r="AE125" s="88">
        <f t="shared" si="180"/>
        <v>35.110426929392446</v>
      </c>
      <c r="AF125" s="88"/>
      <c r="AG125" s="19">
        <f t="shared" si="158"/>
        <v>5.8517378215654077</v>
      </c>
      <c r="AH125" s="19">
        <f t="shared" si="158"/>
        <v>11.703475643130815</v>
      </c>
      <c r="AI125" s="80">
        <f t="shared" si="159"/>
        <v>46.813902572523261</v>
      </c>
      <c r="AJ125" s="53">
        <f t="shared" ref="AJ125:AT125" si="181">AJ91</f>
        <v>20</v>
      </c>
      <c r="AK125" s="19">
        <f t="shared" si="181"/>
        <v>80</v>
      </c>
      <c r="AL125" s="19">
        <f t="shared" si="181"/>
        <v>0</v>
      </c>
      <c r="AM125" s="28">
        <f t="shared" si="181"/>
        <v>0</v>
      </c>
      <c r="AN125" s="65">
        <f t="shared" si="181"/>
        <v>23.406951286261631</v>
      </c>
      <c r="AO125" s="53"/>
      <c r="AP125" s="19">
        <f t="shared" si="181"/>
        <v>4.6813902572523265</v>
      </c>
      <c r="AQ125" s="19"/>
      <c r="AR125" s="19">
        <f t="shared" si="181"/>
        <v>18.725561029009306</v>
      </c>
      <c r="AS125" s="19">
        <f t="shared" si="181"/>
        <v>0</v>
      </c>
      <c r="AT125" s="28">
        <f t="shared" si="181"/>
        <v>0</v>
      </c>
      <c r="AU125" s="53">
        <f t="shared" si="165"/>
        <v>0</v>
      </c>
      <c r="AV125" s="53"/>
      <c r="AW125" s="19">
        <f t="shared" ref="AW125:AZ127" si="182">AW91</f>
        <v>0</v>
      </c>
      <c r="AX125" s="19">
        <f t="shared" si="182"/>
        <v>0</v>
      </c>
      <c r="AY125" s="19">
        <f t="shared" si="182"/>
        <v>0</v>
      </c>
      <c r="AZ125" s="28">
        <f t="shared" si="182"/>
        <v>0</v>
      </c>
      <c r="BA125" s="53">
        <f t="shared" si="167"/>
        <v>4.0341313706869268</v>
      </c>
      <c r="BB125" s="53">
        <f t="shared" si="167"/>
        <v>0.80682627413738539</v>
      </c>
      <c r="BC125" s="53">
        <f t="shared" si="167"/>
        <v>3.2273050965495416</v>
      </c>
      <c r="BD125" s="53">
        <f t="shared" si="171"/>
        <v>0</v>
      </c>
      <c r="BE125" s="53">
        <f t="shared" si="171"/>
        <v>0</v>
      </c>
      <c r="BF125" s="53">
        <f t="shared" si="171"/>
        <v>8.0682627413738537</v>
      </c>
      <c r="BG125" s="53">
        <f t="shared" si="171"/>
        <v>1.6136525482747708</v>
      </c>
      <c r="BH125" s="53">
        <f t="shared" si="171"/>
        <v>6.4546101930990831</v>
      </c>
      <c r="BI125" s="53">
        <f t="shared" si="171"/>
        <v>0</v>
      </c>
      <c r="BJ125" s="53">
        <f t="shared" si="171"/>
        <v>0</v>
      </c>
      <c r="BK125" s="21"/>
    </row>
    <row r="126" spans="1:63" hidden="1" x14ac:dyDescent="0.25">
      <c r="A126" s="3" t="s">
        <v>11</v>
      </c>
      <c r="B126" s="58" t="e">
        <f>B25+B92+#REF!</f>
        <v>#REF!</v>
      </c>
      <c r="C126" s="60" t="e">
        <f t="shared" si="169"/>
        <v>#REF!</v>
      </c>
      <c r="D126" s="60" t="e">
        <f>D25+D92+#REF!</f>
        <v>#REF!</v>
      </c>
      <c r="E126" s="61">
        <f>E25</f>
        <v>22.226277372262771</v>
      </c>
      <c r="F126" s="9">
        <f t="shared" si="177"/>
        <v>29</v>
      </c>
      <c r="G126" s="9">
        <f t="shared" si="177"/>
        <v>21</v>
      </c>
      <c r="H126" s="9">
        <f t="shared" si="177"/>
        <v>29</v>
      </c>
      <c r="I126" s="83">
        <f t="shared" si="153"/>
        <v>21</v>
      </c>
      <c r="J126" s="65">
        <f t="shared" si="178"/>
        <v>16.129032258064516</v>
      </c>
      <c r="K126" s="19">
        <f t="shared" si="178"/>
        <v>20</v>
      </c>
      <c r="L126" s="19">
        <f t="shared" si="178"/>
        <v>15.384615384615383</v>
      </c>
      <c r="M126" s="19">
        <f t="shared" si="178"/>
        <v>19.333333333333332</v>
      </c>
      <c r="N126" s="28">
        <f t="shared" si="178"/>
        <v>14</v>
      </c>
      <c r="O126" s="101"/>
      <c r="P126" s="101"/>
      <c r="Q126" s="101"/>
      <c r="R126" s="101"/>
      <c r="S126" s="101"/>
      <c r="T126" s="53">
        <f t="shared" si="179"/>
        <v>427.64499999999998</v>
      </c>
      <c r="U126" s="19">
        <f t="shared" si="179"/>
        <v>2223.7539999999999</v>
      </c>
      <c r="V126" s="19">
        <f t="shared" si="179"/>
        <v>0</v>
      </c>
      <c r="W126" s="19">
        <f t="shared" si="179"/>
        <v>0</v>
      </c>
      <c r="X126" s="159"/>
      <c r="Y126" s="86">
        <f t="shared" si="156"/>
        <v>3848.1027914614124</v>
      </c>
      <c r="Z126" s="10"/>
      <c r="AA126" s="10"/>
      <c r="AB126" s="10"/>
      <c r="AC126" s="19">
        <f t="shared" si="180"/>
        <v>3848.1027914614124</v>
      </c>
      <c r="AD126" s="19">
        <f t="shared" si="180"/>
        <v>16.444883724194071</v>
      </c>
      <c r="AE126" s="88">
        <f t="shared" si="180"/>
        <v>24.667325586291106</v>
      </c>
      <c r="AF126" s="88"/>
      <c r="AG126" s="19">
        <f t="shared" si="158"/>
        <v>4.1112209310485177</v>
      </c>
      <c r="AH126" s="19">
        <f t="shared" si="158"/>
        <v>8.2224418620970354</v>
      </c>
      <c r="AI126" s="80">
        <f t="shared" si="159"/>
        <v>16.444883724194071</v>
      </c>
      <c r="AJ126" s="53">
        <f t="shared" ref="AJ126:AT126" si="183">AJ92</f>
        <v>20</v>
      </c>
      <c r="AK126" s="19">
        <f t="shared" si="183"/>
        <v>80</v>
      </c>
      <c r="AL126" s="19">
        <f t="shared" si="183"/>
        <v>0</v>
      </c>
      <c r="AM126" s="19">
        <f t="shared" si="183"/>
        <v>0</v>
      </c>
      <c r="AN126" s="19">
        <f t="shared" si="183"/>
        <v>16.444883724194071</v>
      </c>
      <c r="AO126" s="19"/>
      <c r="AP126" s="19">
        <f t="shared" si="183"/>
        <v>3.2889767448388145</v>
      </c>
      <c r="AQ126" s="19"/>
      <c r="AR126" s="19">
        <f t="shared" si="183"/>
        <v>13.155906979355258</v>
      </c>
      <c r="AS126" s="19">
        <f t="shared" si="183"/>
        <v>0</v>
      </c>
      <c r="AT126" s="19">
        <f t="shared" si="183"/>
        <v>0</v>
      </c>
      <c r="AU126" s="19">
        <f t="shared" si="165"/>
        <v>0</v>
      </c>
      <c r="AV126" s="19"/>
      <c r="AW126" s="19">
        <f t="shared" si="182"/>
        <v>0</v>
      </c>
      <c r="AX126" s="19">
        <f t="shared" si="182"/>
        <v>0</v>
      </c>
      <c r="AY126" s="19">
        <f t="shared" si="182"/>
        <v>0</v>
      </c>
      <c r="AZ126" s="19">
        <f t="shared" si="182"/>
        <v>0</v>
      </c>
      <c r="BA126" s="53">
        <f t="shared" si="167"/>
        <v>5.8517378215654077</v>
      </c>
      <c r="BB126" s="53">
        <f t="shared" si="167"/>
        <v>1.1703475643130816</v>
      </c>
      <c r="BC126" s="53">
        <f t="shared" si="167"/>
        <v>4.6813902572523265</v>
      </c>
      <c r="BD126" s="53">
        <f t="shared" si="171"/>
        <v>0</v>
      </c>
      <c r="BE126" s="53">
        <f t="shared" si="171"/>
        <v>0</v>
      </c>
      <c r="BF126" s="53">
        <f t="shared" si="171"/>
        <v>11.703475643130815</v>
      </c>
      <c r="BG126" s="53">
        <f t="shared" si="171"/>
        <v>2.3406951286261632</v>
      </c>
      <c r="BH126" s="53">
        <f t="shared" si="171"/>
        <v>9.362780514504653</v>
      </c>
      <c r="BI126" s="53">
        <f t="shared" si="171"/>
        <v>0</v>
      </c>
      <c r="BJ126" s="53">
        <f t="shared" si="171"/>
        <v>0</v>
      </c>
      <c r="BK126" s="21"/>
    </row>
    <row r="127" spans="1:63" hidden="1" x14ac:dyDescent="0.25">
      <c r="A127" s="4" t="s">
        <v>20</v>
      </c>
      <c r="B127" s="58" t="e">
        <f>B26+B93+#REF!</f>
        <v>#REF!</v>
      </c>
      <c r="C127" s="60" t="e">
        <f t="shared" si="169"/>
        <v>#REF!</v>
      </c>
      <c r="D127" s="60" t="e">
        <f>D26+D93+#REF!</f>
        <v>#REF!</v>
      </c>
      <c r="E127" s="61">
        <f>E26</f>
        <v>24.048096192384765</v>
      </c>
      <c r="F127" s="9">
        <f t="shared" si="177"/>
        <v>30</v>
      </c>
      <c r="G127" s="19">
        <f t="shared" si="177"/>
        <v>23.076923076923077</v>
      </c>
      <c r="H127" s="9">
        <f t="shared" si="177"/>
        <v>30</v>
      </c>
      <c r="I127" s="83">
        <f t="shared" si="153"/>
        <v>23.076923076923077</v>
      </c>
      <c r="J127" s="65">
        <f t="shared" si="178"/>
        <v>17.079419299743808</v>
      </c>
      <c r="K127" s="19">
        <f t="shared" si="178"/>
        <v>20</v>
      </c>
      <c r="L127" s="19">
        <f t="shared" si="178"/>
        <v>15.384615384615383</v>
      </c>
      <c r="M127" s="19">
        <f t="shared" si="178"/>
        <v>20</v>
      </c>
      <c r="N127" s="19">
        <f t="shared" si="178"/>
        <v>15.384615384615385</v>
      </c>
      <c r="O127" s="53"/>
      <c r="P127" s="53"/>
      <c r="Q127" s="53"/>
      <c r="R127" s="53"/>
      <c r="S127" s="53"/>
      <c r="T127" s="53">
        <f t="shared" si="179"/>
        <v>1411.2284999999999</v>
      </c>
      <c r="U127" s="19">
        <f t="shared" si="179"/>
        <v>1779.0032000000001</v>
      </c>
      <c r="V127" s="19">
        <f t="shared" si="179"/>
        <v>427.64499999999998</v>
      </c>
      <c r="W127" s="19">
        <f t="shared" si="179"/>
        <v>1389.8462500000001</v>
      </c>
      <c r="X127" s="80"/>
      <c r="Y127" s="86">
        <f t="shared" si="156"/>
        <v>8673.3533416666669</v>
      </c>
      <c r="Z127" s="10"/>
      <c r="AA127" s="10"/>
      <c r="AB127" s="10"/>
      <c r="AC127" s="19">
        <f t="shared" si="180"/>
        <v>3338.4819666666667</v>
      </c>
      <c r="AD127" s="19">
        <f t="shared" si="180"/>
        <v>14.267016951566951</v>
      </c>
      <c r="AE127" s="88">
        <f t="shared" si="180"/>
        <v>21.400525427350427</v>
      </c>
      <c r="AF127" s="88"/>
      <c r="AG127" s="19">
        <f t="shared" si="158"/>
        <v>3.5667542378917378</v>
      </c>
      <c r="AH127" s="19">
        <f t="shared" si="158"/>
        <v>7.1335084757834757</v>
      </c>
      <c r="AI127" s="80">
        <f t="shared" si="159"/>
        <v>37.065612571225074</v>
      </c>
      <c r="AJ127" s="53">
        <f t="shared" ref="AJ127:AT127" si="184">AJ93</f>
        <v>33</v>
      </c>
      <c r="AK127" s="19">
        <f t="shared" si="184"/>
        <v>32</v>
      </c>
      <c r="AL127" s="19">
        <f t="shared" si="184"/>
        <v>10</v>
      </c>
      <c r="AM127" s="19">
        <f t="shared" si="184"/>
        <v>25</v>
      </c>
      <c r="AN127" s="19">
        <f t="shared" si="184"/>
        <v>14.267016951566953</v>
      </c>
      <c r="AO127" s="19"/>
      <c r="AP127" s="19">
        <f t="shared" si="184"/>
        <v>4.7081155940170945</v>
      </c>
      <c r="AQ127" s="19"/>
      <c r="AR127" s="19">
        <f t="shared" si="184"/>
        <v>4.5654454245014247</v>
      </c>
      <c r="AS127" s="19">
        <f t="shared" si="184"/>
        <v>1.4267016951566953</v>
      </c>
      <c r="AT127" s="19">
        <f t="shared" si="184"/>
        <v>3.5667542378917378</v>
      </c>
      <c r="AU127" s="19">
        <f t="shared" si="165"/>
        <v>0</v>
      </c>
      <c r="AV127" s="19"/>
      <c r="AW127" s="19">
        <f t="shared" si="182"/>
        <v>0</v>
      </c>
      <c r="AX127" s="19">
        <f t="shared" si="182"/>
        <v>0</v>
      </c>
      <c r="AY127" s="19">
        <f t="shared" si="182"/>
        <v>0</v>
      </c>
      <c r="AZ127" s="19">
        <f t="shared" si="182"/>
        <v>0</v>
      </c>
      <c r="BA127" s="53">
        <f t="shared" si="167"/>
        <v>4.1112209310485177</v>
      </c>
      <c r="BB127" s="53">
        <f t="shared" si="167"/>
        <v>1.3567029072460108</v>
      </c>
      <c r="BC127" s="53">
        <f t="shared" si="167"/>
        <v>1.3155906979355256</v>
      </c>
      <c r="BD127" s="53">
        <f t="shared" si="171"/>
        <v>0.41112209310485182</v>
      </c>
      <c r="BE127" s="53">
        <f t="shared" si="171"/>
        <v>1.0278052327621294</v>
      </c>
      <c r="BF127" s="53">
        <f t="shared" si="171"/>
        <v>8.2224418620970354</v>
      </c>
      <c r="BG127" s="53">
        <f t="shared" si="171"/>
        <v>2.7134058144920217</v>
      </c>
      <c r="BH127" s="53">
        <f t="shared" si="171"/>
        <v>2.6311813958710513</v>
      </c>
      <c r="BI127" s="53">
        <f t="shared" si="171"/>
        <v>0.82224418620970363</v>
      </c>
      <c r="BJ127" s="53">
        <f t="shared" si="171"/>
        <v>2.0556104655242589</v>
      </c>
      <c r="BK127" s="21"/>
    </row>
    <row r="128" spans="1:63" hidden="1" x14ac:dyDescent="0.25">
      <c r="A128" s="4" t="s">
        <v>12</v>
      </c>
      <c r="B128" s="58" t="e">
        <f>B27+B94+#REF!</f>
        <v>#REF!</v>
      </c>
      <c r="C128" s="60" t="e">
        <f t="shared" si="169"/>
        <v>#REF!</v>
      </c>
      <c r="D128" s="60" t="e">
        <f>D27+D94+#REF!</f>
        <v>#REF!</v>
      </c>
      <c r="E128" s="61" t="e">
        <f>#REF!</f>
        <v>#REF!</v>
      </c>
      <c r="F128" s="9" t="e">
        <f>#REF!</f>
        <v>#REF!</v>
      </c>
      <c r="G128" s="9" t="e">
        <f>#REF!</f>
        <v>#REF!</v>
      </c>
      <c r="H128" s="9" t="e">
        <f>#REF!</f>
        <v>#REF!</v>
      </c>
      <c r="I128" s="83" t="e">
        <f>#REF!</f>
        <v>#REF!</v>
      </c>
      <c r="J128" s="5" t="e">
        <f>#REF!</f>
        <v>#REF!</v>
      </c>
      <c r="K128" s="9" t="e">
        <f>#REF!</f>
        <v>#REF!</v>
      </c>
      <c r="L128" s="9" t="e">
        <f>#REF!</f>
        <v>#REF!</v>
      </c>
      <c r="M128" s="9" t="e">
        <f>#REF!</f>
        <v>#REF!</v>
      </c>
      <c r="N128" s="63" t="e">
        <f>#REF!</f>
        <v>#REF!</v>
      </c>
      <c r="O128" s="155"/>
      <c r="P128" s="155"/>
      <c r="Q128" s="155"/>
      <c r="R128" s="155"/>
      <c r="S128" s="155"/>
      <c r="T128" s="53" t="e">
        <f>#REF!</f>
        <v>#REF!</v>
      </c>
      <c r="U128" s="19" t="e">
        <f>#REF!</f>
        <v>#REF!</v>
      </c>
      <c r="V128" s="19" t="e">
        <f>#REF!</f>
        <v>#REF!</v>
      </c>
      <c r="W128" s="28" t="e">
        <f>#REF!</f>
        <v>#REF!</v>
      </c>
      <c r="X128" s="155"/>
      <c r="Y128" s="65" t="e">
        <f>#REF!</f>
        <v>#REF!</v>
      </c>
      <c r="Z128" s="10"/>
      <c r="AA128" s="10"/>
      <c r="AB128" s="10"/>
      <c r="AC128" s="19" t="e">
        <f>#REF!</f>
        <v>#REF!</v>
      </c>
      <c r="AD128" s="19" t="e">
        <f>#REF!</f>
        <v>#REF!</v>
      </c>
      <c r="AE128" s="88" t="e">
        <f>#REF!</f>
        <v>#REF!</v>
      </c>
      <c r="AF128" s="88"/>
      <c r="AG128" s="19" t="e">
        <f>#REF!</f>
        <v>#REF!</v>
      </c>
      <c r="AH128" s="19" t="e">
        <f>#REF!</f>
        <v>#REF!</v>
      </c>
      <c r="AI128" s="53" t="e">
        <f>#REF!</f>
        <v>#REF!</v>
      </c>
      <c r="AJ128" s="53" t="e">
        <f>#REF!</f>
        <v>#REF!</v>
      </c>
      <c r="AK128" s="19" t="e">
        <f>#REF!</f>
        <v>#REF!</v>
      </c>
      <c r="AL128" s="19" t="e">
        <f>#REF!</f>
        <v>#REF!</v>
      </c>
      <c r="AM128" s="28" t="e">
        <f>#REF!</f>
        <v>#REF!</v>
      </c>
      <c r="AN128" s="65" t="e">
        <f>#REF!</f>
        <v>#REF!</v>
      </c>
      <c r="AO128" s="53"/>
      <c r="AP128" s="19" t="e">
        <f>#REF!</f>
        <v>#REF!</v>
      </c>
      <c r="AQ128" s="19"/>
      <c r="AR128" s="19" t="e">
        <f>#REF!</f>
        <v>#REF!</v>
      </c>
      <c r="AS128" s="19" t="e">
        <f>#REF!</f>
        <v>#REF!</v>
      </c>
      <c r="AT128" s="28" t="e">
        <f>#REF!</f>
        <v>#REF!</v>
      </c>
      <c r="AU128" s="53" t="e">
        <f>#REF!</f>
        <v>#REF!</v>
      </c>
      <c r="AV128" s="53"/>
      <c r="AW128" s="19" t="e">
        <f>#REF!</f>
        <v>#REF!</v>
      </c>
      <c r="AX128" s="19" t="e">
        <f>#REF!</f>
        <v>#REF!</v>
      </c>
      <c r="AY128" s="19" t="e">
        <f>#REF!</f>
        <v>#REF!</v>
      </c>
      <c r="AZ128" s="28" t="e">
        <f>#REF!</f>
        <v>#REF!</v>
      </c>
      <c r="BA128" s="53" t="e">
        <f>#REF!</f>
        <v>#REF!</v>
      </c>
      <c r="BB128" s="53" t="e">
        <f>#REF!</f>
        <v>#REF!</v>
      </c>
      <c r="BC128" s="53" t="e">
        <f>#REF!</f>
        <v>#REF!</v>
      </c>
      <c r="BD128" s="53" t="e">
        <f>#REF!</f>
        <v>#REF!</v>
      </c>
      <c r="BE128" s="53" t="e">
        <f>#REF!</f>
        <v>#REF!</v>
      </c>
      <c r="BF128" s="53" t="e">
        <f>#REF!</f>
        <v>#REF!</v>
      </c>
      <c r="BG128" s="53" t="e">
        <f>#REF!</f>
        <v>#REF!</v>
      </c>
      <c r="BH128" s="53" t="e">
        <f>#REF!</f>
        <v>#REF!</v>
      </c>
      <c r="BI128" s="53" t="e">
        <f>#REF!</f>
        <v>#REF!</v>
      </c>
      <c r="BJ128" s="53" t="e">
        <f>#REF!</f>
        <v>#REF!</v>
      </c>
      <c r="BK128" s="21"/>
    </row>
    <row r="129" spans="1:63" hidden="1" x14ac:dyDescent="0.25">
      <c r="A129" s="4" t="s">
        <v>13</v>
      </c>
      <c r="B129" s="58" t="e">
        <f>B28+B95+#REF!</f>
        <v>#REF!</v>
      </c>
      <c r="C129" s="60" t="e">
        <f t="shared" si="169"/>
        <v>#REF!</v>
      </c>
      <c r="D129" s="60" t="e">
        <f>D28+D95+#REF!</f>
        <v>#REF!</v>
      </c>
      <c r="E129" s="61" t="e">
        <f>#REF!</f>
        <v>#REF!</v>
      </c>
      <c r="F129" s="9" t="e">
        <f>#REF!</f>
        <v>#REF!</v>
      </c>
      <c r="G129" s="9" t="e">
        <f>#REF!</f>
        <v>#REF!</v>
      </c>
      <c r="H129" s="9" t="e">
        <f>#REF!</f>
        <v>#REF!</v>
      </c>
      <c r="I129" s="83" t="e">
        <f>#REF!</f>
        <v>#REF!</v>
      </c>
      <c r="J129" s="65" t="e">
        <f>#REF!</f>
        <v>#REF!</v>
      </c>
      <c r="K129" s="19" t="e">
        <f>#REF!</f>
        <v>#REF!</v>
      </c>
      <c r="L129" s="9" t="e">
        <f>#REF!</f>
        <v>#REF!</v>
      </c>
      <c r="M129" s="9" t="e">
        <f>#REF!</f>
        <v>#REF!</v>
      </c>
      <c r="N129" s="63" t="e">
        <f>#REF!</f>
        <v>#REF!</v>
      </c>
      <c r="O129" s="155"/>
      <c r="P129" s="155"/>
      <c r="Q129" s="155"/>
      <c r="R129" s="155"/>
      <c r="S129" s="155"/>
      <c r="T129" s="53" t="e">
        <f>#REF!</f>
        <v>#REF!</v>
      </c>
      <c r="U129" s="19" t="e">
        <f>#REF!</f>
        <v>#REF!</v>
      </c>
      <c r="V129" s="19" t="e">
        <f>#REF!</f>
        <v>#REF!</v>
      </c>
      <c r="W129" s="28" t="e">
        <f>#REF!</f>
        <v>#REF!</v>
      </c>
      <c r="X129" s="155"/>
      <c r="Y129" s="65" t="e">
        <f>#REF!</f>
        <v>#REF!</v>
      </c>
      <c r="Z129" s="10"/>
      <c r="AA129" s="10"/>
      <c r="AB129" s="10"/>
      <c r="AC129" s="19" t="e">
        <f>#REF!</f>
        <v>#REF!</v>
      </c>
      <c r="AD129" s="19" t="e">
        <f>#REF!</f>
        <v>#REF!</v>
      </c>
      <c r="AE129" s="88" t="e">
        <f>#REF!</f>
        <v>#REF!</v>
      </c>
      <c r="AF129" s="88"/>
      <c r="AG129" s="19" t="e">
        <f>#REF!</f>
        <v>#REF!</v>
      </c>
      <c r="AH129" s="19" t="e">
        <f>#REF!</f>
        <v>#REF!</v>
      </c>
      <c r="AI129" s="53" t="e">
        <f>#REF!</f>
        <v>#REF!</v>
      </c>
      <c r="AJ129" s="53" t="e">
        <f>#REF!</f>
        <v>#REF!</v>
      </c>
      <c r="AK129" s="19" t="e">
        <f>#REF!</f>
        <v>#REF!</v>
      </c>
      <c r="AL129" s="19" t="e">
        <f>#REF!</f>
        <v>#REF!</v>
      </c>
      <c r="AM129" s="28" t="e">
        <f>#REF!</f>
        <v>#REF!</v>
      </c>
      <c r="AN129" s="65" t="e">
        <f>#REF!</f>
        <v>#REF!</v>
      </c>
      <c r="AO129" s="53"/>
      <c r="AP129" s="19" t="e">
        <f>#REF!</f>
        <v>#REF!</v>
      </c>
      <c r="AQ129" s="19"/>
      <c r="AR129" s="19" t="e">
        <f>#REF!</f>
        <v>#REF!</v>
      </c>
      <c r="AS129" s="19" t="e">
        <f>#REF!</f>
        <v>#REF!</v>
      </c>
      <c r="AT129" s="28" t="e">
        <f>#REF!</f>
        <v>#REF!</v>
      </c>
      <c r="AU129" s="53" t="e">
        <f>#REF!</f>
        <v>#REF!</v>
      </c>
      <c r="AV129" s="53"/>
      <c r="AW129" s="19" t="e">
        <f>#REF!</f>
        <v>#REF!</v>
      </c>
      <c r="AX129" s="19" t="e">
        <f>#REF!</f>
        <v>#REF!</v>
      </c>
      <c r="AY129" s="19" t="e">
        <f>#REF!</f>
        <v>#REF!</v>
      </c>
      <c r="AZ129" s="28" t="e">
        <f>#REF!</f>
        <v>#REF!</v>
      </c>
      <c r="BA129" s="53" t="e">
        <f>#REF!</f>
        <v>#REF!</v>
      </c>
      <c r="BB129" s="53" t="e">
        <f>#REF!</f>
        <v>#REF!</v>
      </c>
      <c r="BC129" s="53" t="e">
        <f>#REF!</f>
        <v>#REF!</v>
      </c>
      <c r="BD129" s="53" t="e">
        <f>#REF!</f>
        <v>#REF!</v>
      </c>
      <c r="BE129" s="53" t="e">
        <f>#REF!</f>
        <v>#REF!</v>
      </c>
      <c r="BF129" s="53" t="e">
        <f>#REF!</f>
        <v>#REF!</v>
      </c>
      <c r="BG129" s="53" t="e">
        <f>#REF!</f>
        <v>#REF!</v>
      </c>
      <c r="BH129" s="53" t="e">
        <f>#REF!</f>
        <v>#REF!</v>
      </c>
      <c r="BI129" s="53" t="e">
        <f>#REF!</f>
        <v>#REF!</v>
      </c>
      <c r="BJ129" s="53" t="e">
        <f>#REF!</f>
        <v>#REF!</v>
      </c>
      <c r="BK129" s="21"/>
    </row>
    <row r="130" spans="1:63" hidden="1" x14ac:dyDescent="0.25">
      <c r="A130" s="4" t="s">
        <v>24</v>
      </c>
      <c r="B130" s="58" t="e">
        <f>B29+B96+#REF!</f>
        <v>#REF!</v>
      </c>
      <c r="C130" s="60" t="e">
        <f t="shared" si="169"/>
        <v>#REF!</v>
      </c>
      <c r="D130" s="60" t="e">
        <f>D29+D96+#REF!</f>
        <v>#REF!</v>
      </c>
      <c r="E130" s="61" t="e">
        <f>#REF!</f>
        <v>#REF!</v>
      </c>
      <c r="F130" s="9" t="e">
        <f>#REF!</f>
        <v>#REF!</v>
      </c>
      <c r="G130" s="9" t="e">
        <f>#REF!</f>
        <v>#REF!</v>
      </c>
      <c r="H130" s="9" t="e">
        <f>#REF!</f>
        <v>#REF!</v>
      </c>
      <c r="I130" s="83" t="e">
        <f>#REF!</f>
        <v>#REF!</v>
      </c>
      <c r="J130" s="65" t="e">
        <f>#REF!</f>
        <v>#REF!</v>
      </c>
      <c r="K130" s="9" t="e">
        <f>#REF!</f>
        <v>#REF!</v>
      </c>
      <c r="L130" s="9" t="e">
        <f>#REF!</f>
        <v>#REF!</v>
      </c>
      <c r="M130" s="9" t="e">
        <f>#REF!</f>
        <v>#REF!</v>
      </c>
      <c r="N130" s="63" t="e">
        <f>#REF!</f>
        <v>#REF!</v>
      </c>
      <c r="O130" s="155"/>
      <c r="P130" s="155"/>
      <c r="Q130" s="155"/>
      <c r="R130" s="155"/>
      <c r="S130" s="155"/>
      <c r="T130" s="53" t="e">
        <f>#REF!</f>
        <v>#REF!</v>
      </c>
      <c r="U130" s="19" t="e">
        <f>#REF!</f>
        <v>#REF!</v>
      </c>
      <c r="V130" s="19" t="e">
        <f>#REF!</f>
        <v>#REF!</v>
      </c>
      <c r="W130" s="28" t="e">
        <f>#REF!</f>
        <v>#REF!</v>
      </c>
      <c r="X130" s="155"/>
      <c r="Y130" s="65" t="e">
        <f>#REF!</f>
        <v>#REF!</v>
      </c>
      <c r="Z130" s="10"/>
      <c r="AA130" s="10"/>
      <c r="AB130" s="10"/>
      <c r="AC130" s="19" t="e">
        <f>#REF!</f>
        <v>#REF!</v>
      </c>
      <c r="AD130" s="19" t="e">
        <f>#REF!</f>
        <v>#REF!</v>
      </c>
      <c r="AE130" s="88" t="e">
        <f>#REF!</f>
        <v>#REF!</v>
      </c>
      <c r="AF130" s="88"/>
      <c r="AG130" s="19" t="e">
        <f>#REF!</f>
        <v>#REF!</v>
      </c>
      <c r="AH130" s="19" t="e">
        <f>#REF!</f>
        <v>#REF!</v>
      </c>
      <c r="AI130" s="53" t="e">
        <f>#REF!</f>
        <v>#REF!</v>
      </c>
      <c r="AJ130" s="53" t="e">
        <f>#REF!</f>
        <v>#REF!</v>
      </c>
      <c r="AK130" s="19" t="e">
        <f>#REF!</f>
        <v>#REF!</v>
      </c>
      <c r="AL130" s="19" t="e">
        <f>#REF!</f>
        <v>#REF!</v>
      </c>
      <c r="AM130" s="28" t="e">
        <f>#REF!</f>
        <v>#REF!</v>
      </c>
      <c r="AN130" s="65" t="e">
        <f>#REF!</f>
        <v>#REF!</v>
      </c>
      <c r="AO130" s="53"/>
      <c r="AP130" s="19" t="e">
        <f>#REF!</f>
        <v>#REF!</v>
      </c>
      <c r="AQ130" s="19"/>
      <c r="AR130" s="19" t="e">
        <f>#REF!</f>
        <v>#REF!</v>
      </c>
      <c r="AS130" s="19" t="e">
        <f>#REF!</f>
        <v>#REF!</v>
      </c>
      <c r="AT130" s="28" t="e">
        <f>#REF!</f>
        <v>#REF!</v>
      </c>
      <c r="AU130" s="53" t="e">
        <f>#REF!</f>
        <v>#REF!</v>
      </c>
      <c r="AV130" s="53"/>
      <c r="AW130" s="19" t="e">
        <f>#REF!</f>
        <v>#REF!</v>
      </c>
      <c r="AX130" s="19" t="e">
        <f>#REF!</f>
        <v>#REF!</v>
      </c>
      <c r="AY130" s="19" t="e">
        <f>#REF!</f>
        <v>#REF!</v>
      </c>
      <c r="AZ130" s="28" t="e">
        <f>#REF!</f>
        <v>#REF!</v>
      </c>
      <c r="BA130" s="53" t="e">
        <f>#REF!</f>
        <v>#REF!</v>
      </c>
      <c r="BB130" s="53" t="e">
        <f>#REF!</f>
        <v>#REF!</v>
      </c>
      <c r="BC130" s="53" t="e">
        <f>#REF!</f>
        <v>#REF!</v>
      </c>
      <c r="BD130" s="53" t="e">
        <f>#REF!</f>
        <v>#REF!</v>
      </c>
      <c r="BE130" s="53" t="e">
        <f>#REF!</f>
        <v>#REF!</v>
      </c>
      <c r="BF130" s="53" t="e">
        <f>#REF!</f>
        <v>#REF!</v>
      </c>
      <c r="BG130" s="53" t="e">
        <f>#REF!</f>
        <v>#REF!</v>
      </c>
      <c r="BH130" s="53" t="e">
        <f>#REF!</f>
        <v>#REF!</v>
      </c>
      <c r="BI130" s="53" t="e">
        <f>#REF!</f>
        <v>#REF!</v>
      </c>
      <c r="BJ130" s="53" t="e">
        <f>#REF!</f>
        <v>#REF!</v>
      </c>
      <c r="BK130" s="21"/>
    </row>
    <row r="131" spans="1:63" hidden="1" x14ac:dyDescent="0.25">
      <c r="A131" s="4" t="s">
        <v>28</v>
      </c>
      <c r="B131" s="58" t="e">
        <f>B30+B97+#REF!</f>
        <v>#REF!</v>
      </c>
      <c r="C131" s="60" t="e">
        <f t="shared" si="169"/>
        <v>#REF!</v>
      </c>
      <c r="D131" s="60" t="e">
        <f>D30+D97+#REF!</f>
        <v>#REF!</v>
      </c>
      <c r="E131" s="61" t="e">
        <f>#REF!</f>
        <v>#REF!</v>
      </c>
      <c r="F131" s="9" t="e">
        <f>#REF!</f>
        <v>#REF!</v>
      </c>
      <c r="G131" s="9" t="e">
        <f>#REF!</f>
        <v>#REF!</v>
      </c>
      <c r="H131" s="9" t="e">
        <f>#REF!</f>
        <v>#REF!</v>
      </c>
      <c r="I131" s="83" t="e">
        <f>#REF!</f>
        <v>#REF!</v>
      </c>
      <c r="J131" s="65" t="e">
        <f>#REF!</f>
        <v>#REF!</v>
      </c>
      <c r="K131" s="9" t="e">
        <f>#REF!</f>
        <v>#REF!</v>
      </c>
      <c r="L131" s="9" t="e">
        <f>#REF!</f>
        <v>#REF!</v>
      </c>
      <c r="M131" s="9" t="e">
        <f>#REF!</f>
        <v>#REF!</v>
      </c>
      <c r="N131" s="63" t="e">
        <f>#REF!</f>
        <v>#REF!</v>
      </c>
      <c r="O131" s="155"/>
      <c r="P131" s="155"/>
      <c r="Q131" s="155"/>
      <c r="R131" s="155"/>
      <c r="S131" s="155"/>
      <c r="T131" s="53" t="e">
        <f>#REF!</f>
        <v>#REF!</v>
      </c>
      <c r="U131" s="19" t="e">
        <f>#REF!</f>
        <v>#REF!</v>
      </c>
      <c r="V131" s="19" t="e">
        <f>#REF!</f>
        <v>#REF!</v>
      </c>
      <c r="W131" s="28" t="e">
        <f>#REF!</f>
        <v>#REF!</v>
      </c>
      <c r="X131" s="155"/>
      <c r="Y131" s="65" t="e">
        <f>#REF!</f>
        <v>#REF!</v>
      </c>
      <c r="Z131" s="10"/>
      <c r="AA131" s="10"/>
      <c r="AB131" s="10"/>
      <c r="AC131" s="19" t="e">
        <f>#REF!</f>
        <v>#REF!</v>
      </c>
      <c r="AD131" s="19" t="e">
        <f>#REF!</f>
        <v>#REF!</v>
      </c>
      <c r="AE131" s="88" t="e">
        <f>#REF!</f>
        <v>#REF!</v>
      </c>
      <c r="AF131" s="88"/>
      <c r="AG131" s="19" t="e">
        <f>#REF!</f>
        <v>#REF!</v>
      </c>
      <c r="AH131" s="19" t="e">
        <f>#REF!</f>
        <v>#REF!</v>
      </c>
      <c r="AI131" s="53" t="e">
        <f>#REF!</f>
        <v>#REF!</v>
      </c>
      <c r="AJ131" s="53" t="e">
        <f>#REF!</f>
        <v>#REF!</v>
      </c>
      <c r="AK131" s="19" t="e">
        <f>#REF!</f>
        <v>#REF!</v>
      </c>
      <c r="AL131" s="19" t="e">
        <f>#REF!</f>
        <v>#REF!</v>
      </c>
      <c r="AM131" s="28" t="e">
        <f>#REF!</f>
        <v>#REF!</v>
      </c>
      <c r="AN131" s="65" t="e">
        <f>#REF!</f>
        <v>#REF!</v>
      </c>
      <c r="AO131" s="53"/>
      <c r="AP131" s="19" t="e">
        <f>#REF!</f>
        <v>#REF!</v>
      </c>
      <c r="AQ131" s="19"/>
      <c r="AR131" s="19" t="e">
        <f>#REF!</f>
        <v>#REF!</v>
      </c>
      <c r="AS131" s="19" t="e">
        <f>#REF!</f>
        <v>#REF!</v>
      </c>
      <c r="AT131" s="28" t="e">
        <f>#REF!</f>
        <v>#REF!</v>
      </c>
      <c r="AU131" s="53" t="e">
        <f>#REF!</f>
        <v>#REF!</v>
      </c>
      <c r="AV131" s="53"/>
      <c r="AW131" s="19" t="e">
        <f>#REF!</f>
        <v>#REF!</v>
      </c>
      <c r="AX131" s="19" t="e">
        <f>#REF!</f>
        <v>#REF!</v>
      </c>
      <c r="AY131" s="19" t="e">
        <f>#REF!</f>
        <v>#REF!</v>
      </c>
      <c r="AZ131" s="28" t="e">
        <f>#REF!</f>
        <v>#REF!</v>
      </c>
      <c r="BA131" s="53" t="e">
        <f>#REF!</f>
        <v>#REF!</v>
      </c>
      <c r="BB131" s="53" t="e">
        <f>#REF!</f>
        <v>#REF!</v>
      </c>
      <c r="BC131" s="53" t="e">
        <f>#REF!</f>
        <v>#REF!</v>
      </c>
      <c r="BD131" s="53" t="e">
        <f>#REF!</f>
        <v>#REF!</v>
      </c>
      <c r="BE131" s="53" t="e">
        <f>#REF!</f>
        <v>#REF!</v>
      </c>
      <c r="BF131" s="53" t="e">
        <f>#REF!</f>
        <v>#REF!</v>
      </c>
      <c r="BG131" s="53" t="e">
        <f>#REF!</f>
        <v>#REF!</v>
      </c>
      <c r="BH131" s="53" t="e">
        <f>#REF!</f>
        <v>#REF!</v>
      </c>
      <c r="BI131" s="53" t="e">
        <f>#REF!</f>
        <v>#REF!</v>
      </c>
      <c r="BJ131" s="53" t="e">
        <f>#REF!</f>
        <v>#REF!</v>
      </c>
      <c r="BK131" s="21"/>
    </row>
    <row r="132" spans="1:63" hidden="1" x14ac:dyDescent="0.25">
      <c r="A132" s="8" t="s">
        <v>21</v>
      </c>
      <c r="B132" s="58" t="e">
        <f>B31+B98+#REF!</f>
        <v>#REF!</v>
      </c>
      <c r="C132" s="60">
        <v>0</v>
      </c>
      <c r="D132" s="60" t="e">
        <f>D31+D98+#REF!</f>
        <v>#REF!</v>
      </c>
      <c r="E132" s="61" t="e">
        <f>#REF!</f>
        <v>#REF!</v>
      </c>
      <c r="F132" s="9" t="e">
        <f>#REF!</f>
        <v>#REF!</v>
      </c>
      <c r="G132" s="9" t="e">
        <f>#REF!</f>
        <v>#REF!</v>
      </c>
      <c r="H132" s="9" t="e">
        <f>#REF!</f>
        <v>#REF!</v>
      </c>
      <c r="I132" s="83" t="e">
        <f>#REF!</f>
        <v>#REF!</v>
      </c>
      <c r="J132" s="65" t="e">
        <f>#REF!</f>
        <v>#REF!</v>
      </c>
      <c r="K132" s="9" t="e">
        <f>#REF!</f>
        <v>#REF!</v>
      </c>
      <c r="L132" s="9" t="e">
        <f>#REF!</f>
        <v>#REF!</v>
      </c>
      <c r="M132" s="9" t="e">
        <f>#REF!</f>
        <v>#REF!</v>
      </c>
      <c r="N132" s="63" t="e">
        <f>#REF!</f>
        <v>#REF!</v>
      </c>
      <c r="O132" s="155"/>
      <c r="P132" s="155"/>
      <c r="Q132" s="155"/>
      <c r="R132" s="155"/>
      <c r="S132" s="155"/>
      <c r="T132" s="53" t="e">
        <f>#REF!</f>
        <v>#REF!</v>
      </c>
      <c r="U132" s="19" t="e">
        <f>#REF!</f>
        <v>#REF!</v>
      </c>
      <c r="V132" s="19" t="e">
        <f>#REF!</f>
        <v>#REF!</v>
      </c>
      <c r="W132" s="28" t="e">
        <f>#REF!</f>
        <v>#REF!</v>
      </c>
      <c r="X132" s="155"/>
      <c r="Y132" s="65" t="e">
        <f>#REF!</f>
        <v>#REF!</v>
      </c>
      <c r="Z132" s="10"/>
      <c r="AA132" s="10"/>
      <c r="AB132" s="10"/>
      <c r="AC132" s="19" t="e">
        <f>#REF!</f>
        <v>#REF!</v>
      </c>
      <c r="AD132" s="19" t="e">
        <f>#REF!</f>
        <v>#REF!</v>
      </c>
      <c r="AE132" s="88" t="e">
        <f>#REF!</f>
        <v>#REF!</v>
      </c>
      <c r="AF132" s="88"/>
      <c r="AG132" s="19" t="e">
        <f>#REF!</f>
        <v>#REF!</v>
      </c>
      <c r="AH132" s="19" t="e">
        <f>#REF!</f>
        <v>#REF!</v>
      </c>
      <c r="AI132" s="53" t="e">
        <f>#REF!</f>
        <v>#REF!</v>
      </c>
      <c r="AJ132" s="53" t="e">
        <f>#REF!</f>
        <v>#REF!</v>
      </c>
      <c r="AK132" s="19" t="e">
        <f>#REF!</f>
        <v>#REF!</v>
      </c>
      <c r="AL132" s="19" t="e">
        <f>#REF!</f>
        <v>#REF!</v>
      </c>
      <c r="AM132" s="28" t="e">
        <f>#REF!</f>
        <v>#REF!</v>
      </c>
      <c r="AN132" s="65" t="e">
        <f>#REF!</f>
        <v>#REF!</v>
      </c>
      <c r="AO132" s="53"/>
      <c r="AP132" s="19" t="e">
        <f>#REF!</f>
        <v>#REF!</v>
      </c>
      <c r="AQ132" s="19"/>
      <c r="AR132" s="19" t="e">
        <f>#REF!</f>
        <v>#REF!</v>
      </c>
      <c r="AS132" s="19" t="e">
        <f>#REF!</f>
        <v>#REF!</v>
      </c>
      <c r="AT132" s="28" t="e">
        <f>#REF!</f>
        <v>#REF!</v>
      </c>
      <c r="AU132" s="53" t="e">
        <f>#REF!</f>
        <v>#REF!</v>
      </c>
      <c r="AV132" s="53"/>
      <c r="AW132" s="19" t="e">
        <f>#REF!</f>
        <v>#REF!</v>
      </c>
      <c r="AX132" s="19" t="e">
        <f>#REF!</f>
        <v>#REF!</v>
      </c>
      <c r="AY132" s="19" t="e">
        <f>#REF!</f>
        <v>#REF!</v>
      </c>
      <c r="AZ132" s="28" t="e">
        <f>#REF!</f>
        <v>#REF!</v>
      </c>
      <c r="BA132" s="53" t="e">
        <f>#REF!</f>
        <v>#REF!</v>
      </c>
      <c r="BB132" s="53" t="e">
        <f>#REF!</f>
        <v>#REF!</v>
      </c>
      <c r="BC132" s="53" t="e">
        <f>#REF!</f>
        <v>#REF!</v>
      </c>
      <c r="BD132" s="53" t="e">
        <f>#REF!</f>
        <v>#REF!</v>
      </c>
      <c r="BE132" s="53" t="e">
        <f>#REF!</f>
        <v>#REF!</v>
      </c>
      <c r="BF132" s="53" t="e">
        <f>#REF!</f>
        <v>#REF!</v>
      </c>
      <c r="BG132" s="53" t="e">
        <f>#REF!</f>
        <v>#REF!</v>
      </c>
      <c r="BH132" s="53" t="e">
        <f>#REF!</f>
        <v>#REF!</v>
      </c>
      <c r="BI132" s="53" t="e">
        <f>#REF!</f>
        <v>#REF!</v>
      </c>
      <c r="BJ132" s="53" t="e">
        <f>#REF!</f>
        <v>#REF!</v>
      </c>
      <c r="BK132" s="21"/>
    </row>
    <row r="133" spans="1:63" hidden="1" x14ac:dyDescent="0.25">
      <c r="A133" s="8" t="s">
        <v>26</v>
      </c>
      <c r="B133" s="58" t="e">
        <f>B32+B99+#REF!</f>
        <v>#REF!</v>
      </c>
      <c r="C133" s="60" t="e">
        <f>#REF!</f>
        <v>#REF!</v>
      </c>
      <c r="D133" s="60" t="e">
        <f>D32+D99+#REF!</f>
        <v>#REF!</v>
      </c>
      <c r="E133" s="61" t="e">
        <f>#REF!</f>
        <v>#REF!</v>
      </c>
      <c r="F133" s="9" t="e">
        <f>#REF!</f>
        <v>#REF!</v>
      </c>
      <c r="G133" s="9" t="e">
        <f>#REF!</f>
        <v>#REF!</v>
      </c>
      <c r="H133" s="9" t="e">
        <f>#REF!</f>
        <v>#REF!</v>
      </c>
      <c r="I133" s="83" t="e">
        <f>#REF!</f>
        <v>#REF!</v>
      </c>
      <c r="J133" s="65" t="e">
        <f>#REF!</f>
        <v>#REF!</v>
      </c>
      <c r="K133" s="9" t="e">
        <f>#REF!</f>
        <v>#REF!</v>
      </c>
      <c r="L133" s="9" t="e">
        <f>#REF!</f>
        <v>#REF!</v>
      </c>
      <c r="M133" s="9" t="e">
        <f>#REF!</f>
        <v>#REF!</v>
      </c>
      <c r="N133" s="63" t="e">
        <f>#REF!</f>
        <v>#REF!</v>
      </c>
      <c r="O133" s="155"/>
      <c r="P133" s="155"/>
      <c r="Q133" s="155"/>
      <c r="R133" s="155"/>
      <c r="S133" s="155"/>
      <c r="T133" s="53" t="e">
        <f>#REF!</f>
        <v>#REF!</v>
      </c>
      <c r="U133" s="19" t="e">
        <f>#REF!</f>
        <v>#REF!</v>
      </c>
      <c r="V133" s="19" t="e">
        <f>#REF!</f>
        <v>#REF!</v>
      </c>
      <c r="W133" s="28" t="e">
        <f>#REF!</f>
        <v>#REF!</v>
      </c>
      <c r="X133" s="155"/>
      <c r="Y133" s="65" t="e">
        <f>#REF!</f>
        <v>#REF!</v>
      </c>
      <c r="Z133" s="10"/>
      <c r="AA133" s="10"/>
      <c r="AB133" s="10"/>
      <c r="AC133" s="19" t="e">
        <f>#REF!</f>
        <v>#REF!</v>
      </c>
      <c r="AD133" s="19" t="e">
        <f>#REF!</f>
        <v>#REF!</v>
      </c>
      <c r="AE133" s="88" t="e">
        <f>#REF!</f>
        <v>#REF!</v>
      </c>
      <c r="AF133" s="88"/>
      <c r="AG133" s="19" t="e">
        <f>#REF!</f>
        <v>#REF!</v>
      </c>
      <c r="AH133" s="19" t="e">
        <f>#REF!</f>
        <v>#REF!</v>
      </c>
      <c r="AI133" s="53" t="e">
        <f>#REF!</f>
        <v>#REF!</v>
      </c>
      <c r="AJ133" s="53" t="e">
        <f>#REF!</f>
        <v>#REF!</v>
      </c>
      <c r="AK133" s="19" t="e">
        <f>#REF!</f>
        <v>#REF!</v>
      </c>
      <c r="AL133" s="19" t="e">
        <f>#REF!</f>
        <v>#REF!</v>
      </c>
      <c r="AM133" s="28" t="e">
        <f>#REF!</f>
        <v>#REF!</v>
      </c>
      <c r="AN133" s="65" t="e">
        <f>#REF!</f>
        <v>#REF!</v>
      </c>
      <c r="AO133" s="53"/>
      <c r="AP133" s="19" t="e">
        <f>#REF!</f>
        <v>#REF!</v>
      </c>
      <c r="AQ133" s="19"/>
      <c r="AR133" s="19" t="e">
        <f>#REF!</f>
        <v>#REF!</v>
      </c>
      <c r="AS133" s="19" t="e">
        <f>#REF!</f>
        <v>#REF!</v>
      </c>
      <c r="AT133" s="28" t="e">
        <f>#REF!</f>
        <v>#REF!</v>
      </c>
      <c r="AU133" s="53" t="e">
        <f>#REF!</f>
        <v>#REF!</v>
      </c>
      <c r="AV133" s="53"/>
      <c r="AW133" s="19" t="e">
        <f>#REF!</f>
        <v>#REF!</v>
      </c>
      <c r="AX133" s="19" t="e">
        <f>#REF!</f>
        <v>#REF!</v>
      </c>
      <c r="AY133" s="19" t="e">
        <f>#REF!</f>
        <v>#REF!</v>
      </c>
      <c r="AZ133" s="28" t="e">
        <f>#REF!</f>
        <v>#REF!</v>
      </c>
      <c r="BA133" s="53" t="e">
        <f>#REF!</f>
        <v>#REF!</v>
      </c>
      <c r="BB133" s="53" t="e">
        <f>#REF!</f>
        <v>#REF!</v>
      </c>
      <c r="BC133" s="53" t="e">
        <f>#REF!</f>
        <v>#REF!</v>
      </c>
      <c r="BD133" s="53" t="e">
        <f>#REF!</f>
        <v>#REF!</v>
      </c>
      <c r="BE133" s="53" t="e">
        <f>#REF!</f>
        <v>#REF!</v>
      </c>
      <c r="BF133" s="53" t="e">
        <f>#REF!</f>
        <v>#REF!</v>
      </c>
      <c r="BG133" s="53" t="e">
        <f>#REF!</f>
        <v>#REF!</v>
      </c>
      <c r="BH133" s="53" t="e">
        <f>#REF!</f>
        <v>#REF!</v>
      </c>
      <c r="BI133" s="53" t="e">
        <f>#REF!</f>
        <v>#REF!</v>
      </c>
      <c r="BJ133" s="53" t="e">
        <f>#REF!</f>
        <v>#REF!</v>
      </c>
      <c r="BK133" s="21"/>
    </row>
    <row r="134" spans="1:63" hidden="1" x14ac:dyDescent="0.25">
      <c r="A134" s="4" t="s">
        <v>8</v>
      </c>
      <c r="B134" s="58" t="e">
        <f>B33+B100+#REF!</f>
        <v>#REF!</v>
      </c>
      <c r="C134" s="60" t="e">
        <f t="shared" si="169"/>
        <v>#REF!</v>
      </c>
      <c r="D134" s="60" t="e">
        <f>D33+D100+#REF!</f>
        <v>#REF!</v>
      </c>
      <c r="E134" s="61" t="e">
        <f>#REF!</f>
        <v>#REF!</v>
      </c>
      <c r="F134" s="9" t="e">
        <f>#REF!</f>
        <v>#REF!</v>
      </c>
      <c r="G134" s="19" t="e">
        <f>#REF!</f>
        <v>#REF!</v>
      </c>
      <c r="H134" s="9" t="e">
        <f>#REF!</f>
        <v>#REF!</v>
      </c>
      <c r="I134" s="83" t="e">
        <f>#REF!</f>
        <v>#REF!</v>
      </c>
      <c r="J134" s="65" t="e">
        <f>#REF!</f>
        <v>#REF!</v>
      </c>
      <c r="K134" s="19" t="e">
        <f>#REF!</f>
        <v>#REF!</v>
      </c>
      <c r="L134" s="19" t="e">
        <f>#REF!</f>
        <v>#REF!</v>
      </c>
      <c r="M134" s="9" t="e">
        <f>#REF!</f>
        <v>#REF!</v>
      </c>
      <c r="N134" s="63" t="e">
        <f>#REF!</f>
        <v>#REF!</v>
      </c>
      <c r="O134" s="155"/>
      <c r="P134" s="155"/>
      <c r="Q134" s="155"/>
      <c r="R134" s="155"/>
      <c r="S134" s="155"/>
      <c r="T134" s="53" t="e">
        <f>#REF!</f>
        <v>#REF!</v>
      </c>
      <c r="U134" s="19" t="e">
        <f>#REF!</f>
        <v>#REF!</v>
      </c>
      <c r="V134" s="19" t="e">
        <f>#REF!</f>
        <v>#REF!</v>
      </c>
      <c r="W134" s="28" t="e">
        <f>#REF!</f>
        <v>#REF!</v>
      </c>
      <c r="X134" s="155"/>
      <c r="Y134" s="65" t="e">
        <f>#REF!</f>
        <v>#REF!</v>
      </c>
      <c r="Z134" s="10"/>
      <c r="AA134" s="10"/>
      <c r="AB134" s="10"/>
      <c r="AC134" s="19" t="e">
        <f>#REF!</f>
        <v>#REF!</v>
      </c>
      <c r="AD134" s="19" t="e">
        <f>#REF!</f>
        <v>#REF!</v>
      </c>
      <c r="AE134" s="88" t="e">
        <f>#REF!</f>
        <v>#REF!</v>
      </c>
      <c r="AF134" s="88"/>
      <c r="AG134" s="19" t="e">
        <f>#REF!</f>
        <v>#REF!</v>
      </c>
      <c r="AH134" s="19" t="e">
        <f>#REF!</f>
        <v>#REF!</v>
      </c>
      <c r="AI134" s="53" t="e">
        <f>#REF!</f>
        <v>#REF!</v>
      </c>
      <c r="AJ134" s="53" t="e">
        <f>#REF!</f>
        <v>#REF!</v>
      </c>
      <c r="AK134" s="19" t="e">
        <f>#REF!</f>
        <v>#REF!</v>
      </c>
      <c r="AL134" s="19" t="e">
        <f>#REF!</f>
        <v>#REF!</v>
      </c>
      <c r="AM134" s="28" t="e">
        <f>#REF!</f>
        <v>#REF!</v>
      </c>
      <c r="AN134" s="65" t="e">
        <f>#REF!</f>
        <v>#REF!</v>
      </c>
      <c r="AO134" s="53"/>
      <c r="AP134" s="19" t="e">
        <f>#REF!</f>
        <v>#REF!</v>
      </c>
      <c r="AQ134" s="19"/>
      <c r="AR134" s="19" t="e">
        <f>#REF!</f>
        <v>#REF!</v>
      </c>
      <c r="AS134" s="19" t="e">
        <f>#REF!</f>
        <v>#REF!</v>
      </c>
      <c r="AT134" s="28" t="e">
        <f>#REF!</f>
        <v>#REF!</v>
      </c>
      <c r="AU134" s="53" t="e">
        <f>#REF!</f>
        <v>#REF!</v>
      </c>
      <c r="AV134" s="53"/>
      <c r="AW134" s="19" t="e">
        <f>#REF!</f>
        <v>#REF!</v>
      </c>
      <c r="AX134" s="19" t="e">
        <f>#REF!</f>
        <v>#REF!</v>
      </c>
      <c r="AY134" s="19" t="e">
        <f>#REF!</f>
        <v>#REF!</v>
      </c>
      <c r="AZ134" s="28" t="e">
        <f>#REF!</f>
        <v>#REF!</v>
      </c>
      <c r="BA134" s="53" t="e">
        <f>#REF!</f>
        <v>#REF!</v>
      </c>
      <c r="BB134" s="53" t="e">
        <f>#REF!</f>
        <v>#REF!</v>
      </c>
      <c r="BC134" s="53" t="e">
        <f>#REF!</f>
        <v>#REF!</v>
      </c>
      <c r="BD134" s="53" t="e">
        <f>#REF!</f>
        <v>#REF!</v>
      </c>
      <c r="BE134" s="53" t="e">
        <f>#REF!</f>
        <v>#REF!</v>
      </c>
      <c r="BF134" s="53" t="e">
        <f>#REF!</f>
        <v>#REF!</v>
      </c>
      <c r="BG134" s="53" t="e">
        <f>#REF!</f>
        <v>#REF!</v>
      </c>
      <c r="BH134" s="53" t="e">
        <f>#REF!</f>
        <v>#REF!</v>
      </c>
      <c r="BI134" s="53" t="e">
        <f>#REF!</f>
        <v>#REF!</v>
      </c>
      <c r="BJ134" s="53" t="e">
        <f>#REF!</f>
        <v>#REF!</v>
      </c>
      <c r="BK134" s="21"/>
    </row>
    <row r="135" spans="1:63" hidden="1" x14ac:dyDescent="0.25">
      <c r="A135" s="12" t="s">
        <v>9</v>
      </c>
      <c r="B135" s="69" t="e">
        <f>B34+B101+#REF!</f>
        <v>#REF!</v>
      </c>
      <c r="C135" s="78" t="e">
        <f t="shared" si="169"/>
        <v>#REF!</v>
      </c>
      <c r="D135" s="78" t="e">
        <f>D34+D101+#REF!</f>
        <v>#REF!</v>
      </c>
      <c r="E135" s="67" t="e">
        <f>#REF!</f>
        <v>#REF!</v>
      </c>
      <c r="F135" s="14" t="e">
        <f>#REF!</f>
        <v>#REF!</v>
      </c>
      <c r="G135" s="42" t="e">
        <f>#REF!</f>
        <v>#REF!</v>
      </c>
      <c r="H135" s="14" t="e">
        <f>#REF!</f>
        <v>#REF!</v>
      </c>
      <c r="I135" s="84" t="e">
        <f>#REF!</f>
        <v>#REF!</v>
      </c>
      <c r="J135" s="76" t="e">
        <f>#REF!</f>
        <v>#REF!</v>
      </c>
      <c r="K135" s="42" t="e">
        <f>#REF!</f>
        <v>#REF!</v>
      </c>
      <c r="L135" s="42" t="e">
        <f>#REF!</f>
        <v>#REF!</v>
      </c>
      <c r="M135" s="14" t="e">
        <f>#REF!</f>
        <v>#REF!</v>
      </c>
      <c r="N135" s="73" t="e">
        <f>#REF!</f>
        <v>#REF!</v>
      </c>
      <c r="O135" s="156"/>
      <c r="P135" s="156"/>
      <c r="Q135" s="156"/>
      <c r="R135" s="156"/>
      <c r="S135" s="156"/>
      <c r="T135" s="75" t="e">
        <f>#REF!</f>
        <v>#REF!</v>
      </c>
      <c r="U135" s="42" t="e">
        <f>#REF!</f>
        <v>#REF!</v>
      </c>
      <c r="V135" s="42" t="e">
        <f>#REF!</f>
        <v>#REF!</v>
      </c>
      <c r="W135" s="44" t="e">
        <f>#REF!</f>
        <v>#REF!</v>
      </c>
      <c r="X135" s="156"/>
      <c r="Y135" s="76" t="e">
        <f>#REF!</f>
        <v>#REF!</v>
      </c>
      <c r="Z135" s="43"/>
      <c r="AA135" s="43"/>
      <c r="AB135" s="43"/>
      <c r="AC135" s="42" t="e">
        <f>#REF!</f>
        <v>#REF!</v>
      </c>
      <c r="AD135" s="42" t="e">
        <f>#REF!</f>
        <v>#REF!</v>
      </c>
      <c r="AE135" s="89" t="e">
        <f>#REF!</f>
        <v>#REF!</v>
      </c>
      <c r="AF135" s="89"/>
      <c r="AG135" s="42" t="e">
        <f>#REF!</f>
        <v>#REF!</v>
      </c>
      <c r="AH135" s="42" t="e">
        <f>#REF!</f>
        <v>#REF!</v>
      </c>
      <c r="AI135" s="53" t="e">
        <f>#REF!</f>
        <v>#REF!</v>
      </c>
      <c r="AJ135" s="75" t="e">
        <f>#REF!</f>
        <v>#REF!</v>
      </c>
      <c r="AK135" s="42" t="e">
        <f>#REF!</f>
        <v>#REF!</v>
      </c>
      <c r="AL135" s="42" t="e">
        <f>#REF!</f>
        <v>#REF!</v>
      </c>
      <c r="AM135" s="44" t="e">
        <f>#REF!</f>
        <v>#REF!</v>
      </c>
      <c r="AN135" s="76" t="e">
        <f>#REF!</f>
        <v>#REF!</v>
      </c>
      <c r="AO135" s="75"/>
      <c r="AP135" s="42" t="e">
        <f>#REF!</f>
        <v>#REF!</v>
      </c>
      <c r="AQ135" s="42"/>
      <c r="AR135" s="42" t="e">
        <f>#REF!</f>
        <v>#REF!</v>
      </c>
      <c r="AS135" s="42" t="e">
        <f>#REF!</f>
        <v>#REF!</v>
      </c>
      <c r="AT135" s="44" t="e">
        <f>#REF!</f>
        <v>#REF!</v>
      </c>
      <c r="AU135" s="75" t="e">
        <f>#REF!</f>
        <v>#REF!</v>
      </c>
      <c r="AV135" s="75"/>
      <c r="AW135" s="42" t="e">
        <f>#REF!</f>
        <v>#REF!</v>
      </c>
      <c r="AX135" s="42" t="e">
        <f>#REF!</f>
        <v>#REF!</v>
      </c>
      <c r="AY135" s="42" t="e">
        <f>#REF!</f>
        <v>#REF!</v>
      </c>
      <c r="AZ135" s="44" t="e">
        <f>#REF!</f>
        <v>#REF!</v>
      </c>
      <c r="BA135" s="53" t="e">
        <f>#REF!</f>
        <v>#REF!</v>
      </c>
      <c r="BB135" s="53" t="e">
        <f>#REF!</f>
        <v>#REF!</v>
      </c>
      <c r="BC135" s="53" t="e">
        <f>#REF!</f>
        <v>#REF!</v>
      </c>
      <c r="BD135" s="53" t="e">
        <f>#REF!</f>
        <v>#REF!</v>
      </c>
      <c r="BE135" s="53" t="e">
        <f>#REF!</f>
        <v>#REF!</v>
      </c>
      <c r="BF135" s="53" t="e">
        <f>#REF!</f>
        <v>#REF!</v>
      </c>
      <c r="BG135" s="53" t="e">
        <f>#REF!</f>
        <v>#REF!</v>
      </c>
      <c r="BH135" s="53" t="e">
        <f>#REF!</f>
        <v>#REF!</v>
      </c>
      <c r="BI135" s="53" t="e">
        <f>#REF!</f>
        <v>#REF!</v>
      </c>
      <c r="BJ135" s="53" t="e">
        <f>#REF!</f>
        <v>#REF!</v>
      </c>
      <c r="BK135" s="21"/>
    </row>
    <row r="136" spans="1:63" ht="15.75" hidden="1" thickBot="1" x14ac:dyDescent="0.3">
      <c r="A136" s="66" t="s">
        <v>22</v>
      </c>
      <c r="B136" s="70" t="e">
        <f>B35+B102+#REF!</f>
        <v>#REF!</v>
      </c>
      <c r="C136" s="71"/>
      <c r="D136" s="71" t="e">
        <f>D117+D127+D128+D129+D130+D131+D134+D135</f>
        <v>#REF!</v>
      </c>
      <c r="E136" s="72"/>
      <c r="F136" s="16"/>
      <c r="G136" s="16"/>
      <c r="H136" s="16"/>
      <c r="I136" s="85"/>
      <c r="J136" s="15"/>
      <c r="K136" s="16"/>
      <c r="L136" s="16"/>
      <c r="M136" s="16"/>
      <c r="N136" s="74"/>
      <c r="O136" s="157"/>
      <c r="P136" s="157"/>
      <c r="Q136" s="157"/>
      <c r="R136" s="157"/>
      <c r="S136" s="157"/>
      <c r="T136" s="77"/>
      <c r="U136" s="17"/>
      <c r="V136" s="17"/>
      <c r="W136" s="46"/>
      <c r="X136" s="157"/>
      <c r="Y136" s="77" t="e">
        <f>Y117+Y127+Y128+Y129+Y130+Y131+Y134+Y135</f>
        <v>#REF!</v>
      </c>
      <c r="Z136" s="45"/>
      <c r="AA136" s="45"/>
      <c r="AB136" s="45"/>
      <c r="AC136" s="17"/>
      <c r="AD136" s="17"/>
      <c r="AE136" s="46"/>
      <c r="AF136" s="92"/>
      <c r="AG136" s="71"/>
      <c r="AH136" s="71"/>
      <c r="AI136" s="71" t="e">
        <f>AI117+AI127+AI128+AI129+AI130+AI131+AI134+AI135</f>
        <v>#REF!</v>
      </c>
      <c r="AJ136" s="77"/>
      <c r="AK136" s="17"/>
      <c r="AL136" s="17"/>
      <c r="AM136" s="46"/>
      <c r="AN136" s="77"/>
      <c r="AO136" s="68"/>
      <c r="AP136" s="17"/>
      <c r="AQ136" s="17"/>
      <c r="AR136" s="17"/>
      <c r="AS136" s="17"/>
      <c r="AT136" s="46"/>
      <c r="AU136" s="68"/>
      <c r="AV136" s="68"/>
      <c r="AW136" s="17"/>
      <c r="AX136" s="17"/>
      <c r="AY136" s="17"/>
      <c r="AZ136" s="46"/>
      <c r="BA136" s="77"/>
      <c r="BB136" s="17"/>
      <c r="BC136" s="17"/>
      <c r="BD136" s="17"/>
      <c r="BE136" s="46"/>
      <c r="BF136" s="68"/>
      <c r="BG136" s="17"/>
      <c r="BH136" s="17"/>
      <c r="BI136" s="17"/>
      <c r="BJ136" s="46"/>
      <c r="BK136" s="21"/>
    </row>
    <row r="137" spans="1:63" hidden="1" x14ac:dyDescent="0.25"/>
  </sheetData>
  <mergeCells count="265">
    <mergeCell ref="AJ8:AM10"/>
    <mergeCell ref="AJ11:AJ15"/>
    <mergeCell ref="AK11:AK15"/>
    <mergeCell ref="AU8:AZ10"/>
    <mergeCell ref="AN8:AT10"/>
    <mergeCell ref="AS11:AS15"/>
    <mergeCell ref="AP11:AP15"/>
    <mergeCell ref="BC11:BC15"/>
    <mergeCell ref="BF8:BJ10"/>
    <mergeCell ref="BF11:BF15"/>
    <mergeCell ref="BI11:BI15"/>
    <mergeCell ref="BJ11:BJ15"/>
    <mergeCell ref="BG11:BG15"/>
    <mergeCell ref="BD11:BD15"/>
    <mergeCell ref="BE11:BE15"/>
    <mergeCell ref="BH11:BH15"/>
    <mergeCell ref="BA8:BE10"/>
    <mergeCell ref="BA11:BA15"/>
    <mergeCell ref="BB11:BB15"/>
    <mergeCell ref="AW11:AW15"/>
    <mergeCell ref="AU11:AU15"/>
    <mergeCell ref="AZ11:AZ15"/>
    <mergeCell ref="AL11:AL15"/>
    <mergeCell ref="AT11:AT15"/>
    <mergeCell ref="AY11:AY15"/>
    <mergeCell ref="AX11:AX15"/>
    <mergeCell ref="AS43:AS47"/>
    <mergeCell ref="AN40:AT42"/>
    <mergeCell ref="AN11:AN15"/>
    <mergeCell ref="AR11:AR15"/>
    <mergeCell ref="AT43:AT47"/>
    <mergeCell ref="AP43:AP47"/>
    <mergeCell ref="AJ43:AJ47"/>
    <mergeCell ref="AM11:AM15"/>
    <mergeCell ref="AR43:AR47"/>
    <mergeCell ref="AN43:AN47"/>
    <mergeCell ref="AY43:AY47"/>
    <mergeCell ref="R11:R15"/>
    <mergeCell ref="W43:W47"/>
    <mergeCell ref="V11:V15"/>
    <mergeCell ref="U11:U15"/>
    <mergeCell ref="Y40:AI42"/>
    <mergeCell ref="Y43:Y47"/>
    <mergeCell ref="AB43:AB47"/>
    <mergeCell ref="AK43:AK47"/>
    <mergeCell ref="AM43:AM47"/>
    <mergeCell ref="AL43:AL47"/>
    <mergeCell ref="AJ40:AM42"/>
    <mergeCell ref="AH11:AH15"/>
    <mergeCell ref="T11:T15"/>
    <mergeCell ref="X43:X47"/>
    <mergeCell ref="AC43:AC47"/>
    <mergeCell ref="Y11:Y15"/>
    <mergeCell ref="AF43:AF47"/>
    <mergeCell ref="AD43:AD47"/>
    <mergeCell ref="AE43:AE47"/>
    <mergeCell ref="AG11:AG15"/>
    <mergeCell ref="AD11:AD15"/>
    <mergeCell ref="AI43:AI47"/>
    <mergeCell ref="T8:X10"/>
    <mergeCell ref="AH43:AH47"/>
    <mergeCell ref="AE11:AE15"/>
    <mergeCell ref="AG43:AG47"/>
    <mergeCell ref="AI11:AI15"/>
    <mergeCell ref="AF11:AF15"/>
    <mergeCell ref="A6:AC6"/>
    <mergeCell ref="P11:P15"/>
    <mergeCell ref="AC11:AC15"/>
    <mergeCell ref="Q11:Q15"/>
    <mergeCell ref="O8:S10"/>
    <mergeCell ref="M43:M47"/>
    <mergeCell ref="I38:P39"/>
    <mergeCell ref="O43:O47"/>
    <mergeCell ref="O40:S42"/>
    <mergeCell ref="P43:P47"/>
    <mergeCell ref="R43:R47"/>
    <mergeCell ref="N43:N47"/>
    <mergeCell ref="L43:L47"/>
    <mergeCell ref="I43:I47"/>
    <mergeCell ref="T43:T47"/>
    <mergeCell ref="T40:X42"/>
    <mergeCell ref="V43:V47"/>
    <mergeCell ref="AB11:AB15"/>
    <mergeCell ref="A1:AC1"/>
    <mergeCell ref="A3:AC3"/>
    <mergeCell ref="A4:AC4"/>
    <mergeCell ref="A5:AC5"/>
    <mergeCell ref="A8:A15"/>
    <mergeCell ref="N11:N15"/>
    <mergeCell ref="M11:M15"/>
    <mergeCell ref="D8:D15"/>
    <mergeCell ref="C8:C15"/>
    <mergeCell ref="E8:I10"/>
    <mergeCell ref="E11:E15"/>
    <mergeCell ref="F11:F15"/>
    <mergeCell ref="H11:H15"/>
    <mergeCell ref="W11:W15"/>
    <mergeCell ref="X11:X15"/>
    <mergeCell ref="J11:J15"/>
    <mergeCell ref="S11:S15"/>
    <mergeCell ref="L11:L15"/>
    <mergeCell ref="O11:O15"/>
    <mergeCell ref="G11:G15"/>
    <mergeCell ref="K11:K15"/>
    <mergeCell ref="I11:I15"/>
    <mergeCell ref="Y8:AI10"/>
    <mergeCell ref="J8:N10"/>
    <mergeCell ref="B8:B15"/>
    <mergeCell ref="A40:A47"/>
    <mergeCell ref="B40:B47"/>
    <mergeCell ref="J43:J47"/>
    <mergeCell ref="D40:D47"/>
    <mergeCell ref="E40:I42"/>
    <mergeCell ref="J40:N42"/>
    <mergeCell ref="E43:E47"/>
    <mergeCell ref="C40:C47"/>
    <mergeCell ref="K43:K47"/>
    <mergeCell ref="F43:F47"/>
    <mergeCell ref="J75:N77"/>
    <mergeCell ref="H43:H47"/>
    <mergeCell ref="A74:AC74"/>
    <mergeCell ref="G43:G47"/>
    <mergeCell ref="Y75:AI77"/>
    <mergeCell ref="AH78:AH82"/>
    <mergeCell ref="L78:L82"/>
    <mergeCell ref="I78:I82"/>
    <mergeCell ref="J78:J82"/>
    <mergeCell ref="M78:M82"/>
    <mergeCell ref="T75:X77"/>
    <mergeCell ref="O75:S77"/>
    <mergeCell ref="AI78:AI82"/>
    <mergeCell ref="AE78:AE82"/>
    <mergeCell ref="A75:A82"/>
    <mergeCell ref="E78:E82"/>
    <mergeCell ref="D75:D82"/>
    <mergeCell ref="B75:B82"/>
    <mergeCell ref="E75:I77"/>
    <mergeCell ref="C75:C82"/>
    <mergeCell ref="Q43:Q47"/>
    <mergeCell ref="S43:S47"/>
    <mergeCell ref="U43:U47"/>
    <mergeCell ref="AC78:AC82"/>
    <mergeCell ref="I112:I116"/>
    <mergeCell ref="E109:I111"/>
    <mergeCell ref="E112:E116"/>
    <mergeCell ref="H112:H116"/>
    <mergeCell ref="F78:F82"/>
    <mergeCell ref="G78:G82"/>
    <mergeCell ref="X78:X82"/>
    <mergeCell ref="V78:V82"/>
    <mergeCell ref="N78:N82"/>
    <mergeCell ref="K78:K82"/>
    <mergeCell ref="H78:H82"/>
    <mergeCell ref="Y109:AI111"/>
    <mergeCell ref="AD112:AD116"/>
    <mergeCell ref="AC112:AC116"/>
    <mergeCell ref="AG112:AG116"/>
    <mergeCell ref="AI112:AI116"/>
    <mergeCell ref="J109:N111"/>
    <mergeCell ref="T78:T82"/>
    <mergeCell ref="W78:W82"/>
    <mergeCell ref="Q78:Q82"/>
    <mergeCell ref="R78:R82"/>
    <mergeCell ref="U78:U82"/>
    <mergeCell ref="J112:J116"/>
    <mergeCell ref="K112:K116"/>
    <mergeCell ref="A108:AC108"/>
    <mergeCell ref="D109:D116"/>
    <mergeCell ref="W112:W116"/>
    <mergeCell ref="T112:T116"/>
    <mergeCell ref="T109:W111"/>
    <mergeCell ref="A109:A116"/>
    <mergeCell ref="G112:G116"/>
    <mergeCell ref="F112:F116"/>
    <mergeCell ref="L112:L116"/>
    <mergeCell ref="C109:C116"/>
    <mergeCell ref="B109:B116"/>
    <mergeCell ref="AJ75:AM77"/>
    <mergeCell ref="AJ78:AJ82"/>
    <mergeCell ref="AM78:AM82"/>
    <mergeCell ref="AS78:AS82"/>
    <mergeCell ref="AP78:AP82"/>
    <mergeCell ref="M112:M116"/>
    <mergeCell ref="AN109:AT111"/>
    <mergeCell ref="AS112:AS116"/>
    <mergeCell ref="AJ112:AJ116"/>
    <mergeCell ref="AT112:AT116"/>
    <mergeCell ref="AJ109:AM111"/>
    <mergeCell ref="AN75:AT77"/>
    <mergeCell ref="AN78:AN82"/>
    <mergeCell ref="AK78:AK82"/>
    <mergeCell ref="AT78:AT82"/>
    <mergeCell ref="AR78:AR82"/>
    <mergeCell ref="AG78:AG82"/>
    <mergeCell ref="O78:O82"/>
    <mergeCell ref="S78:S82"/>
    <mergeCell ref="P78:P82"/>
    <mergeCell ref="Y78:Y82"/>
    <mergeCell ref="AD78:AD82"/>
    <mergeCell ref="AL78:AL82"/>
    <mergeCell ref="AL112:AL116"/>
    <mergeCell ref="AR112:AR116"/>
    <mergeCell ref="AP112:AP116"/>
    <mergeCell ref="AN112:AN116"/>
    <mergeCell ref="AK112:AK116"/>
    <mergeCell ref="AM112:AM116"/>
    <mergeCell ref="N112:N116"/>
    <mergeCell ref="AZ112:AZ116"/>
    <mergeCell ref="BA112:BA116"/>
    <mergeCell ref="Y112:Y116"/>
    <mergeCell ref="V112:V116"/>
    <mergeCell ref="U112:U116"/>
    <mergeCell ref="AH112:AH116"/>
    <mergeCell ref="AE112:AE116"/>
    <mergeCell ref="AW112:AW116"/>
    <mergeCell ref="AX112:AX116"/>
    <mergeCell ref="AU112:AU116"/>
    <mergeCell ref="AX78:AX82"/>
    <mergeCell ref="AU109:AZ111"/>
    <mergeCell ref="BA109:BE111"/>
    <mergeCell ref="BC112:BC116"/>
    <mergeCell ref="BB112:BB116"/>
    <mergeCell ref="BH112:BH116"/>
    <mergeCell ref="BG112:BG116"/>
    <mergeCell ref="BD112:BD116"/>
    <mergeCell ref="BC78:BC82"/>
    <mergeCell ref="AY112:AY116"/>
    <mergeCell ref="BE112:BE116"/>
    <mergeCell ref="BD43:BD47"/>
    <mergeCell ref="BE43:BE47"/>
    <mergeCell ref="BJ43:BJ47"/>
    <mergeCell ref="BC43:BC47"/>
    <mergeCell ref="BH43:BH47"/>
    <mergeCell ref="BF43:BF47"/>
    <mergeCell ref="BJ112:BJ116"/>
    <mergeCell ref="BF109:BJ111"/>
    <mergeCell ref="BF78:BF82"/>
    <mergeCell ref="BF112:BF116"/>
    <mergeCell ref="BI112:BI116"/>
    <mergeCell ref="BG78:BG82"/>
    <mergeCell ref="BG43:BG47"/>
    <mergeCell ref="AU75:AZ77"/>
    <mergeCell ref="AZ78:AZ82"/>
    <mergeCell ref="AW78:AW82"/>
    <mergeCell ref="BB78:BB82"/>
    <mergeCell ref="BA78:BA82"/>
    <mergeCell ref="AU78:AU82"/>
    <mergeCell ref="AY78:AY82"/>
    <mergeCell ref="BF40:BJ42"/>
    <mergeCell ref="AZ43:AZ47"/>
    <mergeCell ref="BF75:BJ77"/>
    <mergeCell ref="BE78:BE82"/>
    <mergeCell ref="BJ78:BJ82"/>
    <mergeCell ref="BH78:BH82"/>
    <mergeCell ref="BI78:BI82"/>
    <mergeCell ref="BA75:BE77"/>
    <mergeCell ref="BD78:BD82"/>
    <mergeCell ref="BI43:BI47"/>
    <mergeCell ref="BA40:BE42"/>
    <mergeCell ref="BA43:BA47"/>
    <mergeCell ref="AU40:AZ42"/>
    <mergeCell ref="AU43:AU47"/>
    <mergeCell ref="AX43:AX47"/>
    <mergeCell ref="AW43:AW47"/>
    <mergeCell ref="BB43:BB47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4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M168"/>
  <sheetViews>
    <sheetView topLeftCell="A108" workbookViewId="0">
      <selection activeCell="F172" sqref="F172"/>
    </sheetView>
  </sheetViews>
  <sheetFormatPr defaultRowHeight="15" x14ac:dyDescent="0.25"/>
  <cols>
    <col min="1" max="1" width="34.28515625" customWidth="1"/>
    <col min="2" max="2" width="12.7109375" customWidth="1"/>
    <col min="3" max="3" width="12.85546875" customWidth="1"/>
    <col min="4" max="4" width="11.7109375" customWidth="1"/>
    <col min="6" max="6" width="9.7109375" customWidth="1"/>
    <col min="10" max="10" width="0" hidden="1" customWidth="1"/>
    <col min="11" max="11" width="9.7109375" hidden="1" customWidth="1"/>
    <col min="12" max="14" width="0" hidden="1" customWidth="1"/>
    <col min="15" max="15" width="10.5703125" hidden="1" customWidth="1"/>
    <col min="16" max="16" width="9.7109375" hidden="1" customWidth="1"/>
    <col min="17" max="17" width="10.140625" hidden="1" customWidth="1"/>
    <col min="18" max="18" width="10.5703125" hidden="1" customWidth="1"/>
    <col min="19" max="19" width="0" hidden="1" customWidth="1"/>
    <col min="20" max="20" width="11.42578125" hidden="1" customWidth="1"/>
    <col min="21" max="21" width="12.5703125" hidden="1" customWidth="1"/>
    <col min="22" max="23" width="11.42578125" hidden="1" customWidth="1"/>
    <col min="24" max="24" width="10.42578125" hidden="1" customWidth="1"/>
    <col min="25" max="25" width="11.42578125" hidden="1" customWidth="1"/>
    <col min="26" max="26" width="11.7109375" hidden="1" customWidth="1"/>
    <col min="27" max="27" width="9.140625" hidden="1" customWidth="1"/>
    <col min="28" max="28" width="10.85546875" hidden="1" customWidth="1"/>
    <col min="29" max="35" width="11.42578125" hidden="1" customWidth="1"/>
    <col min="36" max="36" width="11.42578125" customWidth="1"/>
    <col min="37" max="37" width="12.5703125" customWidth="1"/>
    <col min="38" max="39" width="11.42578125" customWidth="1"/>
    <col min="40" max="40" width="12.140625" customWidth="1"/>
    <col min="41" max="44" width="11.42578125" customWidth="1"/>
    <col min="45" max="45" width="12" hidden="1" customWidth="1"/>
    <col min="46" max="49" width="11.42578125" hidden="1" customWidth="1"/>
    <col min="50" max="60" width="11.42578125" customWidth="1"/>
    <col min="61" max="61" width="9.140625" hidden="1" customWidth="1"/>
    <col min="62" max="62" width="13.85546875" hidden="1" customWidth="1"/>
    <col min="63" max="65" width="9.140625" hidden="1" customWidth="1"/>
  </cols>
  <sheetData>
    <row r="1" spans="1:65" ht="16.5" thickBot="1" x14ac:dyDescent="0.3">
      <c r="A1" s="585" t="s">
        <v>17</v>
      </c>
      <c r="B1" s="585"/>
      <c r="C1" s="585"/>
      <c r="D1" s="585"/>
      <c r="E1" s="585"/>
      <c r="F1" s="585"/>
      <c r="G1" s="585"/>
      <c r="H1" s="585"/>
      <c r="I1" s="585"/>
      <c r="J1" s="585"/>
      <c r="K1" s="585"/>
      <c r="L1" s="585"/>
      <c r="M1" s="585"/>
      <c r="N1" s="585"/>
      <c r="O1" s="585"/>
      <c r="P1" s="585"/>
      <c r="Q1" s="585"/>
      <c r="R1" s="585"/>
      <c r="S1" s="585"/>
      <c r="T1" s="585"/>
      <c r="U1" s="585"/>
      <c r="V1" s="585"/>
      <c r="W1" s="585"/>
      <c r="X1" s="585"/>
      <c r="Y1" s="585"/>
      <c r="Z1" s="585"/>
      <c r="AA1" s="585"/>
      <c r="AB1" s="585"/>
      <c r="AC1" s="585"/>
    </row>
    <row r="2" spans="1:65" x14ac:dyDescent="0.25">
      <c r="A2" s="93"/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X2" s="93"/>
      <c r="Y2" s="93"/>
      <c r="Z2" s="93"/>
      <c r="AA2" s="93" t="s">
        <v>23</v>
      </c>
      <c r="AB2" s="93"/>
      <c r="AC2" s="93"/>
      <c r="BJ2" s="22" t="s">
        <v>30</v>
      </c>
      <c r="BK2" s="23">
        <v>249</v>
      </c>
      <c r="BM2">
        <f>BK2-15</f>
        <v>234</v>
      </c>
    </row>
    <row r="3" spans="1:65" ht="30" customHeight="1" x14ac:dyDescent="0.25">
      <c r="A3" s="585" t="s">
        <v>18</v>
      </c>
      <c r="B3" s="585"/>
      <c r="C3" s="585"/>
      <c r="D3" s="585"/>
      <c r="E3" s="585"/>
      <c r="F3" s="585"/>
      <c r="G3" s="585"/>
      <c r="H3" s="585"/>
      <c r="I3" s="585"/>
      <c r="J3" s="585"/>
      <c r="K3" s="585"/>
      <c r="L3" s="585"/>
      <c r="M3" s="585"/>
      <c r="N3" s="585"/>
      <c r="O3" s="585"/>
      <c r="P3" s="585"/>
      <c r="Q3" s="585"/>
      <c r="R3" s="585"/>
      <c r="S3" s="585"/>
      <c r="T3" s="585"/>
      <c r="U3" s="585"/>
      <c r="V3" s="585"/>
      <c r="W3" s="585"/>
      <c r="X3" s="585"/>
      <c r="Y3" s="585"/>
      <c r="Z3" s="585"/>
      <c r="AA3" s="585"/>
      <c r="AB3" s="585"/>
      <c r="AC3" s="585"/>
      <c r="BJ3" s="24" t="s">
        <v>31</v>
      </c>
      <c r="BK3" s="7">
        <v>42</v>
      </c>
    </row>
    <row r="4" spans="1:65" ht="17.25" customHeight="1" x14ac:dyDescent="0.25">
      <c r="A4" s="585" t="s">
        <v>63</v>
      </c>
      <c r="B4" s="585"/>
      <c r="C4" s="585"/>
      <c r="D4" s="585"/>
      <c r="E4" s="585"/>
      <c r="F4" s="585"/>
      <c r="G4" s="585"/>
      <c r="H4" s="585"/>
      <c r="I4" s="585"/>
      <c r="J4" s="585"/>
      <c r="K4" s="585"/>
      <c r="L4" s="585"/>
      <c r="M4" s="585"/>
      <c r="N4" s="585"/>
      <c r="O4" s="585"/>
      <c r="P4" s="585"/>
      <c r="Q4" s="585"/>
      <c r="R4" s="585"/>
      <c r="S4" s="585"/>
      <c r="T4" s="585"/>
      <c r="U4" s="585"/>
      <c r="V4" s="585"/>
      <c r="W4" s="585"/>
      <c r="X4" s="585"/>
      <c r="Y4" s="585"/>
      <c r="Z4" s="585"/>
      <c r="AA4" s="585"/>
      <c r="AB4" s="585"/>
      <c r="AC4" s="585"/>
      <c r="BJ4" s="24" t="s">
        <v>32</v>
      </c>
      <c r="BK4" s="7">
        <v>12</v>
      </c>
    </row>
    <row r="5" spans="1:65" ht="23.25" customHeight="1" x14ac:dyDescent="0.25">
      <c r="A5" s="585"/>
      <c r="B5" s="585"/>
      <c r="C5" s="585"/>
      <c r="D5" s="585"/>
      <c r="E5" s="585"/>
      <c r="F5" s="585"/>
      <c r="G5" s="585"/>
      <c r="H5" s="585"/>
      <c r="I5" s="585"/>
      <c r="J5" s="585"/>
      <c r="K5" s="585"/>
      <c r="L5" s="585"/>
      <c r="M5" s="585"/>
      <c r="N5" s="585"/>
      <c r="O5" s="585"/>
      <c r="P5" s="585"/>
      <c r="Q5" s="585"/>
      <c r="R5" s="585"/>
      <c r="S5" s="585"/>
      <c r="T5" s="585"/>
      <c r="U5" s="585"/>
      <c r="V5" s="585"/>
      <c r="W5" s="585"/>
      <c r="X5" s="585"/>
      <c r="Y5" s="585"/>
      <c r="Z5" s="585"/>
      <c r="AA5" s="585"/>
      <c r="AB5" s="585"/>
      <c r="AC5" s="585"/>
      <c r="BJ5" s="24" t="s">
        <v>33</v>
      </c>
      <c r="BK5" s="25">
        <v>0.5</v>
      </c>
    </row>
    <row r="6" spans="1:65" ht="48" hidden="1" customHeight="1" x14ac:dyDescent="0.25">
      <c r="A6" s="586" t="s">
        <v>14</v>
      </c>
      <c r="B6" s="586"/>
      <c r="C6" s="586"/>
      <c r="D6" s="586"/>
      <c r="E6" s="586"/>
      <c r="F6" s="586"/>
      <c r="G6" s="586"/>
      <c r="H6" s="586"/>
      <c r="I6" s="586"/>
      <c r="J6" s="586"/>
      <c r="K6" s="586"/>
      <c r="L6" s="586"/>
      <c r="M6" s="586"/>
      <c r="N6" s="586"/>
      <c r="O6" s="586"/>
      <c r="P6" s="586"/>
      <c r="Q6" s="586"/>
      <c r="R6" s="586"/>
      <c r="S6" s="586"/>
      <c r="T6" s="586"/>
      <c r="U6" s="586"/>
      <c r="V6" s="586"/>
      <c r="W6" s="586"/>
      <c r="X6" s="586"/>
      <c r="Y6" s="586"/>
      <c r="Z6" s="586"/>
      <c r="AA6" s="586"/>
      <c r="AB6" s="586"/>
      <c r="AC6" s="586"/>
      <c r="BJ6" s="24" t="s">
        <v>34</v>
      </c>
      <c r="BK6" s="7">
        <v>6.6</v>
      </c>
    </row>
    <row r="7" spans="1:65" ht="23.25" hidden="1" customHeight="1" thickBot="1" x14ac:dyDescent="0.3">
      <c r="A7" t="s">
        <v>19</v>
      </c>
      <c r="BJ7" s="24" t="s">
        <v>35</v>
      </c>
      <c r="BK7" s="7">
        <v>60</v>
      </c>
    </row>
    <row r="8" spans="1:65" s="33" customFormat="1" ht="60.75" hidden="1" customHeight="1" thickBot="1" x14ac:dyDescent="0.3">
      <c r="A8" s="554" t="s">
        <v>53</v>
      </c>
      <c r="B8" s="527" t="s">
        <v>10</v>
      </c>
      <c r="C8" s="527" t="s">
        <v>54</v>
      </c>
      <c r="D8" s="527" t="s">
        <v>55</v>
      </c>
      <c r="E8" s="530" t="s">
        <v>57</v>
      </c>
      <c r="F8" s="531"/>
      <c r="G8" s="531"/>
      <c r="H8" s="531"/>
      <c r="I8" s="532"/>
      <c r="J8" s="530" t="s">
        <v>59</v>
      </c>
      <c r="K8" s="531"/>
      <c r="L8" s="531"/>
      <c r="M8" s="531"/>
      <c r="N8" s="532"/>
      <c r="O8" s="530" t="s">
        <v>77</v>
      </c>
      <c r="P8" s="531"/>
      <c r="Q8" s="531"/>
      <c r="R8" s="531"/>
      <c r="S8" s="532"/>
      <c r="T8" s="530" t="s">
        <v>78</v>
      </c>
      <c r="U8" s="531"/>
      <c r="V8" s="531"/>
      <c r="W8" s="531"/>
      <c r="X8" s="532"/>
      <c r="Y8" s="542" t="s">
        <v>58</v>
      </c>
      <c r="Z8" s="543"/>
      <c r="AA8" s="543"/>
      <c r="AB8" s="543"/>
      <c r="AC8" s="543"/>
      <c r="AD8" s="543"/>
      <c r="AE8" s="543"/>
      <c r="AF8" s="543"/>
      <c r="AG8" s="543"/>
      <c r="AH8" s="543"/>
      <c r="AI8" s="544"/>
      <c r="AJ8" s="542" t="s">
        <v>60</v>
      </c>
      <c r="AK8" s="543"/>
      <c r="AL8" s="543"/>
      <c r="AM8" s="544"/>
      <c r="AN8" s="530" t="s">
        <v>64</v>
      </c>
      <c r="AO8" s="531"/>
      <c r="AP8" s="531"/>
      <c r="AQ8" s="531"/>
      <c r="AR8" s="532"/>
      <c r="AS8" s="530" t="s">
        <v>65</v>
      </c>
      <c r="AT8" s="531"/>
      <c r="AU8" s="531"/>
      <c r="AV8" s="531"/>
      <c r="AW8" s="532"/>
      <c r="AX8" s="530" t="s">
        <v>68</v>
      </c>
      <c r="AY8" s="531"/>
      <c r="AZ8" s="531"/>
      <c r="BA8" s="531"/>
      <c r="BB8" s="532"/>
      <c r="BC8" s="530" t="s">
        <v>69</v>
      </c>
      <c r="BD8" s="531"/>
      <c r="BE8" s="531"/>
      <c r="BF8" s="531"/>
      <c r="BG8" s="532"/>
      <c r="BH8" s="32"/>
      <c r="BJ8" s="34" t="s">
        <v>36</v>
      </c>
      <c r="BK8" s="35">
        <v>0.92300000000000004</v>
      </c>
    </row>
    <row r="9" spans="1:65" s="33" customFormat="1" hidden="1" x14ac:dyDescent="0.25">
      <c r="A9" s="555"/>
      <c r="B9" s="528"/>
      <c r="C9" s="528"/>
      <c r="D9" s="528"/>
      <c r="E9" s="533"/>
      <c r="F9" s="534"/>
      <c r="G9" s="534"/>
      <c r="H9" s="534"/>
      <c r="I9" s="535"/>
      <c r="J9" s="533"/>
      <c r="K9" s="534"/>
      <c r="L9" s="534"/>
      <c r="M9" s="534"/>
      <c r="N9" s="535"/>
      <c r="O9" s="533"/>
      <c r="P9" s="534"/>
      <c r="Q9" s="534"/>
      <c r="R9" s="534"/>
      <c r="S9" s="535"/>
      <c r="T9" s="533"/>
      <c r="U9" s="534"/>
      <c r="V9" s="534"/>
      <c r="W9" s="534"/>
      <c r="X9" s="535"/>
      <c r="Y9" s="545"/>
      <c r="Z9" s="546"/>
      <c r="AA9" s="546"/>
      <c r="AB9" s="546"/>
      <c r="AC9" s="546"/>
      <c r="AD9" s="546"/>
      <c r="AE9" s="546"/>
      <c r="AF9" s="546"/>
      <c r="AG9" s="546"/>
      <c r="AH9" s="546"/>
      <c r="AI9" s="547"/>
      <c r="AJ9" s="545"/>
      <c r="AK9" s="546"/>
      <c r="AL9" s="546"/>
      <c r="AM9" s="547"/>
      <c r="AN9" s="533"/>
      <c r="AO9" s="534"/>
      <c r="AP9" s="534"/>
      <c r="AQ9" s="534"/>
      <c r="AR9" s="535"/>
      <c r="AS9" s="533"/>
      <c r="AT9" s="534"/>
      <c r="AU9" s="534"/>
      <c r="AV9" s="534"/>
      <c r="AW9" s="535"/>
      <c r="AX9" s="533"/>
      <c r="AY9" s="534"/>
      <c r="AZ9" s="534"/>
      <c r="BA9" s="534"/>
      <c r="BB9" s="535"/>
      <c r="BC9" s="533"/>
      <c r="BD9" s="534"/>
      <c r="BE9" s="534"/>
      <c r="BF9" s="534"/>
      <c r="BG9" s="535"/>
      <c r="BH9" s="32"/>
    </row>
    <row r="10" spans="1:65" s="33" customFormat="1" ht="15.75" hidden="1" thickBot="1" x14ac:dyDescent="0.3">
      <c r="A10" s="555"/>
      <c r="B10" s="528"/>
      <c r="C10" s="528"/>
      <c r="D10" s="528"/>
      <c r="E10" s="536"/>
      <c r="F10" s="537"/>
      <c r="G10" s="537"/>
      <c r="H10" s="537"/>
      <c r="I10" s="538"/>
      <c r="J10" s="536"/>
      <c r="K10" s="537"/>
      <c r="L10" s="537"/>
      <c r="M10" s="537"/>
      <c r="N10" s="538"/>
      <c r="O10" s="536"/>
      <c r="P10" s="537"/>
      <c r="Q10" s="537"/>
      <c r="R10" s="537"/>
      <c r="S10" s="538"/>
      <c r="T10" s="536"/>
      <c r="U10" s="537"/>
      <c r="V10" s="537"/>
      <c r="W10" s="537"/>
      <c r="X10" s="538"/>
      <c r="Y10" s="548"/>
      <c r="Z10" s="549"/>
      <c r="AA10" s="549"/>
      <c r="AB10" s="549"/>
      <c r="AC10" s="549"/>
      <c r="AD10" s="549"/>
      <c r="AE10" s="549"/>
      <c r="AF10" s="549"/>
      <c r="AG10" s="549"/>
      <c r="AH10" s="549"/>
      <c r="AI10" s="550"/>
      <c r="AJ10" s="548"/>
      <c r="AK10" s="549"/>
      <c r="AL10" s="549"/>
      <c r="AM10" s="550"/>
      <c r="AN10" s="536"/>
      <c r="AO10" s="537"/>
      <c r="AP10" s="537"/>
      <c r="AQ10" s="537"/>
      <c r="AR10" s="538"/>
      <c r="AS10" s="536"/>
      <c r="AT10" s="537"/>
      <c r="AU10" s="537"/>
      <c r="AV10" s="537"/>
      <c r="AW10" s="538"/>
      <c r="AX10" s="536"/>
      <c r="AY10" s="537"/>
      <c r="AZ10" s="537"/>
      <c r="BA10" s="537"/>
      <c r="BB10" s="538"/>
      <c r="BC10" s="536"/>
      <c r="BD10" s="537"/>
      <c r="BE10" s="537"/>
      <c r="BF10" s="537"/>
      <c r="BG10" s="538"/>
      <c r="BH10" s="32"/>
    </row>
    <row r="11" spans="1:65" s="33" customFormat="1" ht="15" hidden="1" customHeight="1" x14ac:dyDescent="0.25">
      <c r="A11" s="555"/>
      <c r="B11" s="528"/>
      <c r="C11" s="528"/>
      <c r="D11" s="528"/>
      <c r="E11" s="554" t="s">
        <v>29</v>
      </c>
      <c r="F11" s="539" t="s">
        <v>43</v>
      </c>
      <c r="G11" s="539" t="s">
        <v>44</v>
      </c>
      <c r="H11" s="539" t="s">
        <v>45</v>
      </c>
      <c r="I11" s="539" t="s">
        <v>46</v>
      </c>
      <c r="J11" s="554" t="s">
        <v>29</v>
      </c>
      <c r="K11" s="539" t="s">
        <v>43</v>
      </c>
      <c r="L11" s="539" t="s">
        <v>71</v>
      </c>
      <c r="M11" s="539" t="s">
        <v>45</v>
      </c>
      <c r="N11" s="539" t="s">
        <v>46</v>
      </c>
      <c r="O11" s="561" t="s">
        <v>40</v>
      </c>
      <c r="P11" s="651" t="s">
        <v>41</v>
      </c>
      <c r="Q11" s="651" t="s">
        <v>61</v>
      </c>
      <c r="R11" s="648" t="s">
        <v>56</v>
      </c>
      <c r="S11" s="645" t="s">
        <v>72</v>
      </c>
      <c r="T11" s="539" t="s">
        <v>40</v>
      </c>
      <c r="U11" s="539" t="s">
        <v>41</v>
      </c>
      <c r="V11" s="539" t="s">
        <v>61</v>
      </c>
      <c r="W11" s="551" t="s">
        <v>56</v>
      </c>
      <c r="X11" s="539" t="s">
        <v>72</v>
      </c>
      <c r="Y11" s="561" t="s">
        <v>73</v>
      </c>
      <c r="Z11" s="36"/>
      <c r="AA11" s="37"/>
      <c r="AB11" s="577" t="s">
        <v>75</v>
      </c>
      <c r="AC11" s="539" t="s">
        <v>39</v>
      </c>
      <c r="AD11" s="539" t="s">
        <v>38</v>
      </c>
      <c r="AE11" s="539" t="s">
        <v>52</v>
      </c>
      <c r="AF11" s="539" t="s">
        <v>76</v>
      </c>
      <c r="AG11" s="539" t="s">
        <v>66</v>
      </c>
      <c r="AH11" s="539" t="s">
        <v>67</v>
      </c>
      <c r="AI11" s="539" t="s">
        <v>70</v>
      </c>
      <c r="AJ11" s="539" t="s">
        <v>40</v>
      </c>
      <c r="AK11" s="539" t="s">
        <v>41</v>
      </c>
      <c r="AL11" s="539" t="s">
        <v>61</v>
      </c>
      <c r="AM11" s="551" t="s">
        <v>56</v>
      </c>
      <c r="AN11" s="527" t="s">
        <v>48</v>
      </c>
      <c r="AO11" s="527" t="s">
        <v>49</v>
      </c>
      <c r="AP11" s="527" t="s">
        <v>50</v>
      </c>
      <c r="AQ11" s="527" t="s">
        <v>62</v>
      </c>
      <c r="AR11" s="527" t="s">
        <v>51</v>
      </c>
      <c r="AS11" s="527" t="s">
        <v>48</v>
      </c>
      <c r="AT11" s="527" t="s">
        <v>49</v>
      </c>
      <c r="AU11" s="527" t="s">
        <v>50</v>
      </c>
      <c r="AV11" s="527" t="s">
        <v>62</v>
      </c>
      <c r="AW11" s="527" t="s">
        <v>51</v>
      </c>
      <c r="AX11" s="527" t="s">
        <v>48</v>
      </c>
      <c r="AY11" s="527" t="s">
        <v>49</v>
      </c>
      <c r="AZ11" s="527" t="s">
        <v>50</v>
      </c>
      <c r="BA11" s="527" t="s">
        <v>62</v>
      </c>
      <c r="BB11" s="527" t="s">
        <v>51</v>
      </c>
      <c r="BC11" s="527" t="s">
        <v>48</v>
      </c>
      <c r="BD11" s="527" t="s">
        <v>49</v>
      </c>
      <c r="BE11" s="527" t="s">
        <v>50</v>
      </c>
      <c r="BF11" s="527" t="s">
        <v>62</v>
      </c>
      <c r="BG11" s="527" t="s">
        <v>51</v>
      </c>
      <c r="BH11" s="32"/>
    </row>
    <row r="12" spans="1:65" s="33" customFormat="1" hidden="1" x14ac:dyDescent="0.25">
      <c r="A12" s="555"/>
      <c r="B12" s="528"/>
      <c r="C12" s="528"/>
      <c r="D12" s="528"/>
      <c r="E12" s="555"/>
      <c r="F12" s="540"/>
      <c r="G12" s="540"/>
      <c r="H12" s="540"/>
      <c r="I12" s="540"/>
      <c r="J12" s="555"/>
      <c r="K12" s="540"/>
      <c r="L12" s="540"/>
      <c r="M12" s="540"/>
      <c r="N12" s="540"/>
      <c r="O12" s="562"/>
      <c r="P12" s="652"/>
      <c r="Q12" s="652"/>
      <c r="R12" s="649"/>
      <c r="S12" s="646"/>
      <c r="T12" s="540"/>
      <c r="U12" s="540"/>
      <c r="V12" s="540"/>
      <c r="W12" s="552"/>
      <c r="X12" s="540"/>
      <c r="Y12" s="562"/>
      <c r="Z12" s="38"/>
      <c r="AA12" s="39"/>
      <c r="AB12" s="578"/>
      <c r="AC12" s="540"/>
      <c r="AD12" s="540"/>
      <c r="AE12" s="540"/>
      <c r="AF12" s="540"/>
      <c r="AG12" s="540"/>
      <c r="AH12" s="540"/>
      <c r="AI12" s="540"/>
      <c r="AJ12" s="540"/>
      <c r="AK12" s="540"/>
      <c r="AL12" s="540"/>
      <c r="AM12" s="552"/>
      <c r="AN12" s="528"/>
      <c r="AO12" s="528"/>
      <c r="AP12" s="528"/>
      <c r="AQ12" s="528"/>
      <c r="AR12" s="528"/>
      <c r="AS12" s="528"/>
      <c r="AT12" s="528"/>
      <c r="AU12" s="528"/>
      <c r="AV12" s="528"/>
      <c r="AW12" s="528"/>
      <c r="AX12" s="528"/>
      <c r="AY12" s="528"/>
      <c r="AZ12" s="528"/>
      <c r="BA12" s="528"/>
      <c r="BB12" s="528"/>
      <c r="BC12" s="528"/>
      <c r="BD12" s="528"/>
      <c r="BE12" s="528"/>
      <c r="BF12" s="528"/>
      <c r="BG12" s="528"/>
      <c r="BH12" s="32"/>
    </row>
    <row r="13" spans="1:65" s="33" customFormat="1" hidden="1" x14ac:dyDescent="0.25">
      <c r="A13" s="555"/>
      <c r="B13" s="528"/>
      <c r="C13" s="528"/>
      <c r="D13" s="528"/>
      <c r="E13" s="555"/>
      <c r="F13" s="540"/>
      <c r="G13" s="540"/>
      <c r="H13" s="540"/>
      <c r="I13" s="540"/>
      <c r="J13" s="555"/>
      <c r="K13" s="540"/>
      <c r="L13" s="540"/>
      <c r="M13" s="540"/>
      <c r="N13" s="540"/>
      <c r="O13" s="562"/>
      <c r="P13" s="652"/>
      <c r="Q13" s="652"/>
      <c r="R13" s="649"/>
      <c r="S13" s="646"/>
      <c r="T13" s="540"/>
      <c r="U13" s="540"/>
      <c r="V13" s="540"/>
      <c r="W13" s="552"/>
      <c r="X13" s="540"/>
      <c r="Y13" s="562"/>
      <c r="Z13" s="38"/>
      <c r="AA13" s="39"/>
      <c r="AB13" s="578"/>
      <c r="AC13" s="540"/>
      <c r="AD13" s="540"/>
      <c r="AE13" s="540"/>
      <c r="AF13" s="540"/>
      <c r="AG13" s="540"/>
      <c r="AH13" s="540"/>
      <c r="AI13" s="540"/>
      <c r="AJ13" s="540"/>
      <c r="AK13" s="540"/>
      <c r="AL13" s="540"/>
      <c r="AM13" s="552"/>
      <c r="AN13" s="528"/>
      <c r="AO13" s="528"/>
      <c r="AP13" s="528"/>
      <c r="AQ13" s="528"/>
      <c r="AR13" s="528"/>
      <c r="AS13" s="528"/>
      <c r="AT13" s="528"/>
      <c r="AU13" s="528"/>
      <c r="AV13" s="528"/>
      <c r="AW13" s="528"/>
      <c r="AX13" s="528"/>
      <c r="AY13" s="528"/>
      <c r="AZ13" s="528"/>
      <c r="BA13" s="528"/>
      <c r="BB13" s="528"/>
      <c r="BC13" s="528"/>
      <c r="BD13" s="528"/>
      <c r="BE13" s="528"/>
      <c r="BF13" s="528"/>
      <c r="BG13" s="528"/>
      <c r="BH13" s="32"/>
    </row>
    <row r="14" spans="1:65" s="33" customFormat="1" hidden="1" x14ac:dyDescent="0.25">
      <c r="A14" s="555"/>
      <c r="B14" s="528"/>
      <c r="C14" s="528"/>
      <c r="D14" s="528"/>
      <c r="E14" s="555"/>
      <c r="F14" s="540"/>
      <c r="G14" s="540"/>
      <c r="H14" s="540"/>
      <c r="I14" s="540"/>
      <c r="J14" s="555"/>
      <c r="K14" s="540"/>
      <c r="L14" s="540"/>
      <c r="M14" s="540"/>
      <c r="N14" s="540"/>
      <c r="O14" s="562"/>
      <c r="P14" s="652"/>
      <c r="Q14" s="652"/>
      <c r="R14" s="649"/>
      <c r="S14" s="646"/>
      <c r="T14" s="540"/>
      <c r="U14" s="540"/>
      <c r="V14" s="540"/>
      <c r="W14" s="552"/>
      <c r="X14" s="540"/>
      <c r="Y14" s="562"/>
      <c r="Z14" s="38"/>
      <c r="AA14" s="39"/>
      <c r="AB14" s="578"/>
      <c r="AC14" s="540"/>
      <c r="AD14" s="540"/>
      <c r="AE14" s="540"/>
      <c r="AF14" s="540"/>
      <c r="AG14" s="540"/>
      <c r="AH14" s="540"/>
      <c r="AI14" s="540"/>
      <c r="AJ14" s="540"/>
      <c r="AK14" s="540"/>
      <c r="AL14" s="540"/>
      <c r="AM14" s="552"/>
      <c r="AN14" s="528"/>
      <c r="AO14" s="528"/>
      <c r="AP14" s="528"/>
      <c r="AQ14" s="528"/>
      <c r="AR14" s="528"/>
      <c r="AS14" s="528"/>
      <c r="AT14" s="528"/>
      <c r="AU14" s="528"/>
      <c r="AV14" s="528"/>
      <c r="AW14" s="528"/>
      <c r="AX14" s="528"/>
      <c r="AY14" s="528"/>
      <c r="AZ14" s="528"/>
      <c r="BA14" s="528"/>
      <c r="BB14" s="528"/>
      <c r="BC14" s="528"/>
      <c r="BD14" s="528"/>
      <c r="BE14" s="528"/>
      <c r="BF14" s="528"/>
      <c r="BG14" s="528"/>
      <c r="BH14" s="32"/>
    </row>
    <row r="15" spans="1:65" s="33" customFormat="1" ht="87" hidden="1" customHeight="1" thickBot="1" x14ac:dyDescent="0.3">
      <c r="A15" s="556"/>
      <c r="B15" s="529"/>
      <c r="C15" s="529"/>
      <c r="D15" s="529"/>
      <c r="E15" s="556"/>
      <c r="F15" s="541"/>
      <c r="G15" s="541"/>
      <c r="H15" s="541"/>
      <c r="I15" s="541"/>
      <c r="J15" s="556"/>
      <c r="K15" s="541"/>
      <c r="L15" s="541"/>
      <c r="M15" s="541"/>
      <c r="N15" s="541"/>
      <c r="O15" s="563"/>
      <c r="P15" s="653"/>
      <c r="Q15" s="653"/>
      <c r="R15" s="650"/>
      <c r="S15" s="647"/>
      <c r="T15" s="541"/>
      <c r="U15" s="541"/>
      <c r="V15" s="541"/>
      <c r="W15" s="553"/>
      <c r="X15" s="541"/>
      <c r="Y15" s="563"/>
      <c r="Z15" s="40"/>
      <c r="AA15" s="41"/>
      <c r="AB15" s="579"/>
      <c r="AC15" s="541"/>
      <c r="AD15" s="541"/>
      <c r="AE15" s="541"/>
      <c r="AF15" s="541"/>
      <c r="AG15" s="541"/>
      <c r="AH15" s="541"/>
      <c r="AI15" s="541"/>
      <c r="AJ15" s="541"/>
      <c r="AK15" s="541"/>
      <c r="AL15" s="541"/>
      <c r="AM15" s="553"/>
      <c r="AN15" s="529"/>
      <c r="AO15" s="529"/>
      <c r="AP15" s="529"/>
      <c r="AQ15" s="529"/>
      <c r="AR15" s="529"/>
      <c r="AS15" s="529"/>
      <c r="AT15" s="529"/>
      <c r="AU15" s="529"/>
      <c r="AV15" s="529"/>
      <c r="AW15" s="529"/>
      <c r="AX15" s="529"/>
      <c r="AY15" s="529"/>
      <c r="AZ15" s="529"/>
      <c r="BA15" s="529"/>
      <c r="BB15" s="529"/>
      <c r="BC15" s="529"/>
      <c r="BD15" s="529"/>
      <c r="BE15" s="529"/>
      <c r="BF15" s="529"/>
      <c r="BG15" s="529"/>
      <c r="BH15" s="32"/>
    </row>
    <row r="16" spans="1:65" hidden="1" x14ac:dyDescent="0.25">
      <c r="A16" s="1" t="s">
        <v>27</v>
      </c>
      <c r="B16" s="160">
        <f>B17+B18+B19+B20+B21+B22+B23+B24+B25</f>
        <v>14.25</v>
      </c>
      <c r="C16" s="105">
        <f>(BK2-(BK3-BK4)*BK5)*BK6*BK7*BK8</f>
        <v>85528.871999999988</v>
      </c>
      <c r="D16" s="105">
        <f>D17+D18+D19+D20+D21+D22+D23+D24+D25</f>
        <v>1218788.25</v>
      </c>
      <c r="E16" s="106"/>
      <c r="F16" s="107"/>
      <c r="G16" s="183"/>
      <c r="H16" s="107"/>
      <c r="I16" s="108"/>
      <c r="J16" s="106"/>
      <c r="K16" s="107"/>
      <c r="L16" s="107"/>
      <c r="M16" s="107"/>
      <c r="N16" s="109"/>
      <c r="O16" s="166"/>
      <c r="P16" s="110"/>
      <c r="Q16" s="110"/>
      <c r="R16" s="110"/>
      <c r="S16" s="167"/>
      <c r="T16" s="112"/>
      <c r="U16" s="107"/>
      <c r="V16" s="107"/>
      <c r="W16" s="108"/>
      <c r="X16" s="152"/>
      <c r="Y16" s="106">
        <f>Y17+Y18+Y19+Y20+Y21+Y22+Y23+Y24+Y25</f>
        <v>59095.70249967889</v>
      </c>
      <c r="Z16" s="107"/>
      <c r="AA16" s="107"/>
      <c r="AB16" s="107"/>
      <c r="AC16" s="107"/>
      <c r="AD16" s="107"/>
      <c r="AE16" s="109"/>
      <c r="AF16" s="170"/>
      <c r="AG16" s="110"/>
      <c r="AH16" s="110"/>
      <c r="AI16" s="111">
        <f>AI17+AI18+AI19+AI20+AI21+AI22+AI23+AI24+AI25</f>
        <v>252.5457371781149</v>
      </c>
      <c r="AJ16" s="112"/>
      <c r="AK16" s="107"/>
      <c r="AL16" s="107"/>
      <c r="AM16" s="108"/>
      <c r="AN16" s="106"/>
      <c r="AO16" s="107"/>
      <c r="AP16" s="107"/>
      <c r="AQ16" s="107"/>
      <c r="AR16" s="108"/>
      <c r="AS16" s="112"/>
      <c r="AT16" s="107"/>
      <c r="AU16" s="107"/>
      <c r="AV16" s="107"/>
      <c r="AW16" s="108"/>
      <c r="AX16" s="112"/>
      <c r="AY16" s="107"/>
      <c r="AZ16" s="107"/>
      <c r="BA16" s="107"/>
      <c r="BB16" s="108"/>
      <c r="BC16" s="112"/>
      <c r="BD16" s="107"/>
      <c r="BE16" s="107"/>
      <c r="BF16" s="107"/>
      <c r="BG16" s="108"/>
      <c r="BH16" s="21"/>
    </row>
    <row r="17" spans="1:60" hidden="1" x14ac:dyDescent="0.25">
      <c r="A17" s="3" t="s">
        <v>0</v>
      </c>
      <c r="B17" s="161">
        <v>1.5</v>
      </c>
      <c r="C17" s="113">
        <f>ROUND(C16,0)</f>
        <v>85529</v>
      </c>
      <c r="D17" s="113">
        <f t="shared" ref="D17:D26" si="0">B17*C17</f>
        <v>128293.5</v>
      </c>
      <c r="E17" s="114">
        <f>D17/S17</f>
        <v>23.649980291683093</v>
      </c>
      <c r="F17" s="115">
        <v>30</v>
      </c>
      <c r="G17" s="117">
        <f t="shared" ref="G17:G26" si="1">F17/1.3</f>
        <v>23.076923076923077</v>
      </c>
      <c r="H17" s="115">
        <f>F17</f>
        <v>30</v>
      </c>
      <c r="I17" s="116">
        <f>G17/1.3</f>
        <v>17.751479289940828</v>
      </c>
      <c r="J17" s="114">
        <f t="shared" ref="J17:J26" si="2">D17/X17</f>
        <v>15.766653527788728</v>
      </c>
      <c r="K17" s="115">
        <f t="shared" ref="K17:K26" si="3">F17/1.5</f>
        <v>20</v>
      </c>
      <c r="L17" s="115">
        <f>K17/1.3</f>
        <v>15.384615384615383</v>
      </c>
      <c r="M17" s="115">
        <f t="shared" ref="M17:N26" si="4">H17/1.5</f>
        <v>20</v>
      </c>
      <c r="N17" s="118">
        <f>I17/1.5</f>
        <v>11.834319526627219</v>
      </c>
      <c r="O17" s="114">
        <f>(D17*AJ17/100)/F17</f>
        <v>1625.0509999999999</v>
      </c>
      <c r="P17" s="115">
        <f t="shared" ref="P17:P26" si="5">(D17*AK17/100)/G17</f>
        <v>1779.0031999999999</v>
      </c>
      <c r="Q17" s="115">
        <f t="shared" ref="Q17:Q26" si="6">(D17*AL17/100)/H17</f>
        <v>213.82250000000002</v>
      </c>
      <c r="R17" s="115">
        <f t="shared" ref="R17:R26" si="7">(D17*AM17/100)/I17</f>
        <v>1806.800125</v>
      </c>
      <c r="S17" s="116">
        <f>O17+P17+Q17+R17</f>
        <v>5424.6768249999996</v>
      </c>
      <c r="T17" s="119">
        <f t="shared" ref="T17:T26" si="8">(D17*AJ17/100)/K17</f>
        <v>2437.5765000000001</v>
      </c>
      <c r="U17" s="119">
        <f t="shared" ref="U17:U26" si="9">(D17*AK17/100)/L17</f>
        <v>2668.5048000000002</v>
      </c>
      <c r="V17" s="119">
        <f t="shared" ref="V17:V23" si="10">(D17*AL17/100)/M17</f>
        <v>320.73374999999999</v>
      </c>
      <c r="W17" s="119">
        <f t="shared" ref="W17:W23" si="11">(D17*AM17/100)/N17</f>
        <v>2710.2001875000001</v>
      </c>
      <c r="X17" s="153">
        <f>T17+U17+V17+W17</f>
        <v>8137.0152374999998</v>
      </c>
      <c r="Y17" s="114">
        <f>D17/E17</f>
        <v>5424.6768249999996</v>
      </c>
      <c r="Z17" s="117"/>
      <c r="AA17" s="117"/>
      <c r="AB17" s="117">
        <f>D17/J17</f>
        <v>8137.0152374999998</v>
      </c>
      <c r="AC17" s="115">
        <f>C17/E17</f>
        <v>3616.4512166666664</v>
      </c>
      <c r="AD17" s="115">
        <f>AC17/$BM$2</f>
        <v>15.454919729344729</v>
      </c>
      <c r="AE17" s="118">
        <f>AD17*1.5</f>
        <v>23.182379594017092</v>
      </c>
      <c r="AF17" s="118">
        <f>C17/J17/$BM$2</f>
        <v>23.182379594017092</v>
      </c>
      <c r="AG17" s="115">
        <f>AD17/4</f>
        <v>3.8637299323361822</v>
      </c>
      <c r="AH17" s="115">
        <f>AD17/2</f>
        <v>7.7274598646723645</v>
      </c>
      <c r="AI17" s="111">
        <f>AD17*B17</f>
        <v>23.182379594017092</v>
      </c>
      <c r="AJ17" s="119">
        <v>38</v>
      </c>
      <c r="AK17" s="115">
        <f>100-AJ17-AL17-AM17</f>
        <v>32</v>
      </c>
      <c r="AL17" s="115">
        <v>5</v>
      </c>
      <c r="AM17" s="116">
        <v>25</v>
      </c>
      <c r="AN17" s="114">
        <f>AO17+AP17+AQ17+AR17</f>
        <v>15.454919729344731</v>
      </c>
      <c r="AO17" s="115">
        <f>AD17*AJ17%</f>
        <v>5.8728694971509974</v>
      </c>
      <c r="AP17" s="115">
        <f>AD17*AK17%</f>
        <v>4.9455743133903134</v>
      </c>
      <c r="AQ17" s="115">
        <f>AD17*AL17%</f>
        <v>0.77274598646723647</v>
      </c>
      <c r="AR17" s="116">
        <f>AD17*AM17%</f>
        <v>3.8637299323361822</v>
      </c>
      <c r="AS17" s="119">
        <f>AT17+AU17+AV17+AW17</f>
        <v>23.182379594017092</v>
      </c>
      <c r="AT17" s="115">
        <f>AE17*AJ17%</f>
        <v>8.8093042457264961</v>
      </c>
      <c r="AU17" s="115">
        <f>AE17*AK17%</f>
        <v>7.4183614700854701</v>
      </c>
      <c r="AV17" s="115">
        <f>AE17*AL17%</f>
        <v>1.1591189797008548</v>
      </c>
      <c r="AW17" s="116">
        <f>AE17*AM17%</f>
        <v>5.7955948985042731</v>
      </c>
      <c r="AX17" s="119">
        <f t="shared" ref="AX17:AX26" si="12">AY17+AZ17+BA17+BB17</f>
        <v>3.8637299323361827</v>
      </c>
      <c r="AY17" s="115">
        <f>AG17*AJ17%</f>
        <v>1.4682173742877493</v>
      </c>
      <c r="AZ17" s="115">
        <f>AG17*AK17%</f>
        <v>1.2363935783475783</v>
      </c>
      <c r="BA17" s="115">
        <f>AG17*AL17%</f>
        <v>0.19318649661680912</v>
      </c>
      <c r="BB17" s="115">
        <f>AG17*AM17%</f>
        <v>0.96593248308404556</v>
      </c>
      <c r="BC17" s="119">
        <f>BD17+BE17+BF17+BG17</f>
        <v>7.7274598646723653</v>
      </c>
      <c r="BD17" s="115">
        <f>AH17*AJ17%</f>
        <v>2.9364347485754987</v>
      </c>
      <c r="BE17" s="115">
        <f>AH17*AK17%</f>
        <v>2.4727871566951567</v>
      </c>
      <c r="BF17" s="115">
        <f>AH17*AL17%</f>
        <v>0.38637299323361823</v>
      </c>
      <c r="BG17" s="115">
        <f>AH17*AM17%</f>
        <v>1.9318649661680911</v>
      </c>
      <c r="BH17" s="21"/>
    </row>
    <row r="18" spans="1:60" hidden="1" x14ac:dyDescent="0.25">
      <c r="A18" s="3" t="s">
        <v>1</v>
      </c>
      <c r="B18" s="161">
        <v>1.5</v>
      </c>
      <c r="C18" s="113">
        <f t="shared" ref="C18:C35" si="13">ROUND(C17,0)</f>
        <v>85529</v>
      </c>
      <c r="D18" s="113">
        <f t="shared" si="0"/>
        <v>128293.5</v>
      </c>
      <c r="E18" s="114">
        <f t="shared" ref="E18:E26" si="14">D18/S18</f>
        <v>19.432568985619898</v>
      </c>
      <c r="F18" s="115">
        <v>25</v>
      </c>
      <c r="G18" s="117">
        <f t="shared" si="1"/>
        <v>19.23076923076923</v>
      </c>
      <c r="H18" s="115">
        <f t="shared" ref="H18:H26" si="15">F18</f>
        <v>25</v>
      </c>
      <c r="I18" s="116">
        <f t="shared" ref="I18:I26" si="16">G18/1.3</f>
        <v>14.792899408284022</v>
      </c>
      <c r="J18" s="114">
        <f t="shared" si="2"/>
        <v>12.955045990413264</v>
      </c>
      <c r="K18" s="115">
        <f t="shared" si="3"/>
        <v>16.666666666666668</v>
      </c>
      <c r="L18" s="115">
        <f t="shared" ref="L18:L26" si="17">K18/1.3</f>
        <v>12.820512820512821</v>
      </c>
      <c r="M18" s="115">
        <f t="shared" si="4"/>
        <v>16.666666666666668</v>
      </c>
      <c r="N18" s="118">
        <f t="shared" si="4"/>
        <v>9.8619329388560146</v>
      </c>
      <c r="O18" s="114">
        <f t="shared" ref="O18:O26" si="18">(D18*AJ18/100)/F18</f>
        <v>1642.1568</v>
      </c>
      <c r="P18" s="115">
        <f t="shared" si="5"/>
        <v>2535.0795600000001</v>
      </c>
      <c r="Q18" s="115">
        <f t="shared" si="6"/>
        <v>256.58699999999999</v>
      </c>
      <c r="R18" s="115">
        <f t="shared" si="7"/>
        <v>2168.1601500000002</v>
      </c>
      <c r="S18" s="116">
        <f t="shared" ref="S18:S26" si="19">O18+P18+Q18+R18</f>
        <v>6601.98351</v>
      </c>
      <c r="T18" s="119">
        <f t="shared" si="8"/>
        <v>2463.2351999999996</v>
      </c>
      <c r="U18" s="119">
        <f t="shared" si="9"/>
        <v>3802.6193399999997</v>
      </c>
      <c r="V18" s="119">
        <f t="shared" si="10"/>
        <v>384.88049999999998</v>
      </c>
      <c r="W18" s="119">
        <f t="shared" si="11"/>
        <v>3252.2402250000005</v>
      </c>
      <c r="X18" s="153">
        <f t="shared" ref="X18:X26" si="20">T18+U18+V18+W18</f>
        <v>9902.9752650000009</v>
      </c>
      <c r="Y18" s="114">
        <f t="shared" ref="Y18:Y26" si="21">D18/E18</f>
        <v>6601.98351</v>
      </c>
      <c r="Z18" s="117"/>
      <c r="AA18" s="117"/>
      <c r="AB18" s="117">
        <f t="shared" ref="AB18:AB26" si="22">D18/J18</f>
        <v>9902.9752650000009</v>
      </c>
      <c r="AC18" s="115">
        <f t="shared" ref="AC18:AC26" si="23">C18/E18</f>
        <v>4401.3223399999997</v>
      </c>
      <c r="AD18" s="115">
        <f t="shared" ref="AD18:AD26" si="24">AC18/$BM$2</f>
        <v>18.809069829059826</v>
      </c>
      <c r="AE18" s="118">
        <f t="shared" ref="AE18:AE26" si="25">AD18*1.5</f>
        <v>28.213604743589741</v>
      </c>
      <c r="AF18" s="118">
        <f t="shared" ref="AF18:AF26" si="26">C18/J18/$BM$2</f>
        <v>28.213604743589748</v>
      </c>
      <c r="AG18" s="115">
        <f t="shared" ref="AG18:AG26" si="27">AD18/4</f>
        <v>4.7022674572649565</v>
      </c>
      <c r="AH18" s="115">
        <f t="shared" ref="AH18:AH26" si="28">AD18/2</f>
        <v>9.4045349145299131</v>
      </c>
      <c r="AI18" s="111">
        <f t="shared" ref="AI18:AI26" si="29">AD18*B18</f>
        <v>28.213604743589741</v>
      </c>
      <c r="AJ18" s="119">
        <v>32</v>
      </c>
      <c r="AK18" s="115">
        <f t="shared" ref="AK18:AK27" si="30">100-AJ18-AL18-AM18</f>
        <v>38</v>
      </c>
      <c r="AL18" s="115">
        <v>5</v>
      </c>
      <c r="AM18" s="116">
        <v>25</v>
      </c>
      <c r="AN18" s="114">
        <f t="shared" ref="AN18:AN27" si="31">AO18+AP18+AQ18+AR18</f>
        <v>18.809069829059826</v>
      </c>
      <c r="AO18" s="115">
        <f t="shared" ref="AO18:AO27" si="32">AD18*AJ18%</f>
        <v>6.0189023452991446</v>
      </c>
      <c r="AP18" s="115">
        <f t="shared" ref="AP18:AP27" si="33">AD18*AK18%</f>
        <v>7.1474465350427341</v>
      </c>
      <c r="AQ18" s="115">
        <f t="shared" ref="AQ18:AQ27" si="34">AD18*AL18%</f>
        <v>0.9404534914529914</v>
      </c>
      <c r="AR18" s="116">
        <f t="shared" ref="AR18:AR27" si="35">AD18*AM18%</f>
        <v>4.7022674572649565</v>
      </c>
      <c r="AS18" s="119">
        <f t="shared" ref="AS18:AS26" si="36">AT18+AU18+AV18+AW18</f>
        <v>28.213604743589745</v>
      </c>
      <c r="AT18" s="115">
        <f t="shared" ref="AT18:AT28" si="37">AE18*AJ18%</f>
        <v>9.0283535179487178</v>
      </c>
      <c r="AU18" s="115">
        <f t="shared" ref="AU18:AU27" si="38">AE18*AK18%</f>
        <v>10.721169802564102</v>
      </c>
      <c r="AV18" s="115">
        <f t="shared" ref="AV18:AV27" si="39">AE18*AL18%</f>
        <v>1.4106802371794871</v>
      </c>
      <c r="AW18" s="116">
        <f t="shared" ref="AW18:AW27" si="40">AE18*AM18%</f>
        <v>7.0534011858974353</v>
      </c>
      <c r="AX18" s="119">
        <f t="shared" si="12"/>
        <v>4.7022674572649565</v>
      </c>
      <c r="AY18" s="115">
        <f t="shared" ref="AY18:AY27" si="41">AG18*AJ18%</f>
        <v>1.5047255863247861</v>
      </c>
      <c r="AZ18" s="115">
        <f t="shared" ref="AZ18:AZ27" si="42">AG18*AK18%</f>
        <v>1.7868616337606835</v>
      </c>
      <c r="BA18" s="115">
        <f t="shared" ref="BA18:BA27" si="43">AG18*AL18%</f>
        <v>0.23511337286324785</v>
      </c>
      <c r="BB18" s="115">
        <f t="shared" ref="BB18:BB27" si="44">AG18*AM18%</f>
        <v>1.1755668643162391</v>
      </c>
      <c r="BC18" s="119">
        <f t="shared" ref="BC18:BC26" si="45">BD18+BE18+BF18+BG18</f>
        <v>9.4045349145299131</v>
      </c>
      <c r="BD18" s="115">
        <f t="shared" ref="BD18:BD26" si="46">AH18*AJ18%</f>
        <v>3.0094511726495723</v>
      </c>
      <c r="BE18" s="115">
        <f t="shared" ref="BE18:BE26" si="47">AH18*AK18%</f>
        <v>3.573723267521367</v>
      </c>
      <c r="BF18" s="115">
        <f t="shared" ref="BF18:BF26" si="48">AH18*AL18%</f>
        <v>0.4702267457264957</v>
      </c>
      <c r="BG18" s="115">
        <f t="shared" ref="BG18:BG26" si="49">AH18*AM18%</f>
        <v>2.3511337286324783</v>
      </c>
      <c r="BH18" s="21"/>
    </row>
    <row r="19" spans="1:60" hidden="1" x14ac:dyDescent="0.25">
      <c r="A19" s="3" t="s">
        <v>2</v>
      </c>
      <c r="B19" s="161">
        <v>1.5</v>
      </c>
      <c r="C19" s="113">
        <f t="shared" si="13"/>
        <v>85529</v>
      </c>
      <c r="D19" s="113">
        <f t="shared" si="0"/>
        <v>128293.5</v>
      </c>
      <c r="E19" s="114">
        <f t="shared" si="14"/>
        <v>20.38320423970648</v>
      </c>
      <c r="F19" s="115">
        <v>25</v>
      </c>
      <c r="G19" s="117">
        <f t="shared" si="1"/>
        <v>19.23076923076923</v>
      </c>
      <c r="H19" s="115">
        <f t="shared" si="15"/>
        <v>25</v>
      </c>
      <c r="I19" s="116">
        <f t="shared" si="16"/>
        <v>14.792899408284022</v>
      </c>
      <c r="J19" s="114">
        <f t="shared" si="2"/>
        <v>13.588802826470985</v>
      </c>
      <c r="K19" s="115">
        <f t="shared" si="3"/>
        <v>16.666666666666668</v>
      </c>
      <c r="L19" s="115">
        <f t="shared" si="17"/>
        <v>12.820512820512821</v>
      </c>
      <c r="M19" s="115">
        <f t="shared" si="4"/>
        <v>16.666666666666668</v>
      </c>
      <c r="N19" s="118">
        <f t="shared" si="4"/>
        <v>9.8619329388560146</v>
      </c>
      <c r="O19" s="114">
        <f t="shared" si="18"/>
        <v>2411.9178000000002</v>
      </c>
      <c r="P19" s="115">
        <f t="shared" si="5"/>
        <v>1200.82716</v>
      </c>
      <c r="Q19" s="115">
        <f t="shared" si="6"/>
        <v>513.17399999999998</v>
      </c>
      <c r="R19" s="115">
        <f t="shared" si="7"/>
        <v>2168.1601500000002</v>
      </c>
      <c r="S19" s="116">
        <f t="shared" si="19"/>
        <v>6294.0791100000006</v>
      </c>
      <c r="T19" s="119">
        <f t="shared" si="8"/>
        <v>3617.8766999999998</v>
      </c>
      <c r="U19" s="119">
        <f t="shared" si="9"/>
        <v>1801.24074</v>
      </c>
      <c r="V19" s="119">
        <f t="shared" si="10"/>
        <v>769.76099999999997</v>
      </c>
      <c r="W19" s="119">
        <f t="shared" si="11"/>
        <v>3252.2402250000005</v>
      </c>
      <c r="X19" s="153">
        <f t="shared" si="20"/>
        <v>9441.1186650000018</v>
      </c>
      <c r="Y19" s="114">
        <f t="shared" si="21"/>
        <v>6294.0791100000006</v>
      </c>
      <c r="Z19" s="117"/>
      <c r="AA19" s="117"/>
      <c r="AB19" s="117">
        <f t="shared" si="22"/>
        <v>9441.1186650000018</v>
      </c>
      <c r="AC19" s="115">
        <f t="shared" si="23"/>
        <v>4196.0527400000001</v>
      </c>
      <c r="AD19" s="115">
        <f t="shared" si="24"/>
        <v>17.931849316239315</v>
      </c>
      <c r="AE19" s="118">
        <f t="shared" si="25"/>
        <v>26.897773974358973</v>
      </c>
      <c r="AF19" s="118">
        <f t="shared" si="26"/>
        <v>26.89777397435898</v>
      </c>
      <c r="AG19" s="115">
        <f t="shared" si="27"/>
        <v>4.4829623290598288</v>
      </c>
      <c r="AH19" s="115">
        <f t="shared" si="28"/>
        <v>8.9659246581196577</v>
      </c>
      <c r="AI19" s="111">
        <f t="shared" si="29"/>
        <v>26.897773974358973</v>
      </c>
      <c r="AJ19" s="119">
        <v>47</v>
      </c>
      <c r="AK19" s="115">
        <f t="shared" si="30"/>
        <v>18</v>
      </c>
      <c r="AL19" s="115">
        <v>10</v>
      </c>
      <c r="AM19" s="116">
        <v>25</v>
      </c>
      <c r="AN19" s="114">
        <f t="shared" si="31"/>
        <v>17.931849316239315</v>
      </c>
      <c r="AO19" s="115">
        <f t="shared" si="32"/>
        <v>8.4279691786324769</v>
      </c>
      <c r="AP19" s="115">
        <f t="shared" si="33"/>
        <v>3.2277328769230764</v>
      </c>
      <c r="AQ19" s="115">
        <f t="shared" si="34"/>
        <v>1.7931849316239317</v>
      </c>
      <c r="AR19" s="116">
        <f t="shared" si="35"/>
        <v>4.4829623290598288</v>
      </c>
      <c r="AS19" s="119">
        <f t="shared" si="36"/>
        <v>26.897773974358973</v>
      </c>
      <c r="AT19" s="115">
        <f t="shared" si="37"/>
        <v>12.641953767948717</v>
      </c>
      <c r="AU19" s="115">
        <f t="shared" si="38"/>
        <v>4.8415993153846149</v>
      </c>
      <c r="AV19" s="115">
        <f t="shared" si="39"/>
        <v>2.6897773974358974</v>
      </c>
      <c r="AW19" s="116">
        <f t="shared" si="40"/>
        <v>6.7244434935897432</v>
      </c>
      <c r="AX19" s="119">
        <f t="shared" si="12"/>
        <v>4.4829623290598288</v>
      </c>
      <c r="AY19" s="115">
        <f t="shared" si="41"/>
        <v>2.1069922946581192</v>
      </c>
      <c r="AZ19" s="115">
        <f t="shared" si="42"/>
        <v>0.80693321923076911</v>
      </c>
      <c r="BA19" s="115">
        <f t="shared" si="43"/>
        <v>0.44829623290598292</v>
      </c>
      <c r="BB19" s="115">
        <f t="shared" si="44"/>
        <v>1.1207405822649572</v>
      </c>
      <c r="BC19" s="119">
        <f t="shared" si="45"/>
        <v>8.9659246581196577</v>
      </c>
      <c r="BD19" s="115">
        <f t="shared" si="46"/>
        <v>4.2139845893162384</v>
      </c>
      <c r="BE19" s="115">
        <f t="shared" si="47"/>
        <v>1.6138664384615382</v>
      </c>
      <c r="BF19" s="115">
        <f t="shared" si="48"/>
        <v>0.89659246581196583</v>
      </c>
      <c r="BG19" s="115">
        <f t="shared" si="49"/>
        <v>2.2414811645299144</v>
      </c>
      <c r="BH19" s="21"/>
    </row>
    <row r="20" spans="1:60" hidden="1" x14ac:dyDescent="0.25">
      <c r="A20" s="3" t="s">
        <v>3</v>
      </c>
      <c r="B20" s="161">
        <v>1.5</v>
      </c>
      <c r="C20" s="113">
        <f t="shared" si="13"/>
        <v>85529</v>
      </c>
      <c r="D20" s="113">
        <f>B20*C20</f>
        <v>128293.5</v>
      </c>
      <c r="E20" s="114">
        <f t="shared" si="14"/>
        <v>23.594180102241449</v>
      </c>
      <c r="F20" s="115">
        <v>30</v>
      </c>
      <c r="G20" s="117">
        <f t="shared" si="1"/>
        <v>23.076923076923077</v>
      </c>
      <c r="H20" s="115">
        <f t="shared" si="15"/>
        <v>30</v>
      </c>
      <c r="I20" s="116">
        <f t="shared" si="16"/>
        <v>17.751479289940828</v>
      </c>
      <c r="J20" s="114">
        <f t="shared" si="2"/>
        <v>15.729453401494295</v>
      </c>
      <c r="K20" s="115">
        <f t="shared" si="3"/>
        <v>20</v>
      </c>
      <c r="L20" s="115">
        <f t="shared" si="17"/>
        <v>15.384615384615383</v>
      </c>
      <c r="M20" s="115">
        <f t="shared" si="4"/>
        <v>20</v>
      </c>
      <c r="N20" s="118">
        <f t="shared" si="4"/>
        <v>11.834319526627219</v>
      </c>
      <c r="O20" s="114">
        <f t="shared" si="18"/>
        <v>940.81899999999996</v>
      </c>
      <c r="P20" s="115">
        <f t="shared" si="5"/>
        <v>1834.5970500000001</v>
      </c>
      <c r="Q20" s="115">
        <f t="shared" si="6"/>
        <v>855.29000000000008</v>
      </c>
      <c r="R20" s="115">
        <f t="shared" si="7"/>
        <v>1806.800125</v>
      </c>
      <c r="S20" s="116">
        <f t="shared" si="19"/>
        <v>5437.5061749999995</v>
      </c>
      <c r="T20" s="119">
        <f t="shared" si="8"/>
        <v>1411.2284999999999</v>
      </c>
      <c r="U20" s="119">
        <f t="shared" si="9"/>
        <v>2751.8955750000005</v>
      </c>
      <c r="V20" s="119">
        <f t="shared" si="10"/>
        <v>1282.9349999999999</v>
      </c>
      <c r="W20" s="119">
        <f t="shared" si="11"/>
        <v>2710.2001875000001</v>
      </c>
      <c r="X20" s="153">
        <f t="shared" si="20"/>
        <v>8156.2592625000016</v>
      </c>
      <c r="Y20" s="114">
        <f t="shared" si="21"/>
        <v>5437.5061749999995</v>
      </c>
      <c r="Z20" s="117"/>
      <c r="AA20" s="117"/>
      <c r="AB20" s="117">
        <f t="shared" si="22"/>
        <v>8156.2592625000016</v>
      </c>
      <c r="AC20" s="115">
        <f t="shared" si="23"/>
        <v>3625.0041166666665</v>
      </c>
      <c r="AD20" s="115">
        <f t="shared" si="24"/>
        <v>15.491470584045583</v>
      </c>
      <c r="AE20" s="118">
        <f t="shared" si="25"/>
        <v>23.237205876068373</v>
      </c>
      <c r="AF20" s="118">
        <f t="shared" si="26"/>
        <v>23.237205876068384</v>
      </c>
      <c r="AG20" s="115">
        <f t="shared" si="27"/>
        <v>3.8728676460113958</v>
      </c>
      <c r="AH20" s="115">
        <f t="shared" si="28"/>
        <v>7.7457352920227915</v>
      </c>
      <c r="AI20" s="111">
        <f t="shared" si="29"/>
        <v>23.237205876068373</v>
      </c>
      <c r="AJ20" s="119">
        <v>22</v>
      </c>
      <c r="AK20" s="115">
        <f t="shared" si="30"/>
        <v>33</v>
      </c>
      <c r="AL20" s="115">
        <v>20</v>
      </c>
      <c r="AM20" s="116">
        <v>25</v>
      </c>
      <c r="AN20" s="114">
        <f t="shared" si="31"/>
        <v>15.491470584045583</v>
      </c>
      <c r="AO20" s="115">
        <f t="shared" si="32"/>
        <v>3.4081235284900284</v>
      </c>
      <c r="AP20" s="115">
        <f t="shared" si="33"/>
        <v>5.1121852927350426</v>
      </c>
      <c r="AQ20" s="115">
        <f t="shared" si="34"/>
        <v>3.0982941168091167</v>
      </c>
      <c r="AR20" s="116">
        <f t="shared" si="35"/>
        <v>3.8728676460113958</v>
      </c>
      <c r="AS20" s="119">
        <f t="shared" si="36"/>
        <v>23.237205876068373</v>
      </c>
      <c r="AT20" s="115">
        <f t="shared" si="37"/>
        <v>5.1121852927350417</v>
      </c>
      <c r="AU20" s="115">
        <f t="shared" si="38"/>
        <v>7.6682779391025635</v>
      </c>
      <c r="AV20" s="115">
        <f t="shared" si="39"/>
        <v>4.6474411752136744</v>
      </c>
      <c r="AW20" s="116">
        <f t="shared" si="40"/>
        <v>5.8093014690170932</v>
      </c>
      <c r="AX20" s="119">
        <f t="shared" si="12"/>
        <v>3.8728676460113958</v>
      </c>
      <c r="AY20" s="115">
        <f t="shared" si="41"/>
        <v>0.8520308821225071</v>
      </c>
      <c r="AZ20" s="115">
        <f t="shared" si="42"/>
        <v>1.2780463231837607</v>
      </c>
      <c r="BA20" s="115">
        <f t="shared" si="43"/>
        <v>0.77457352920227918</v>
      </c>
      <c r="BB20" s="115">
        <f t="shared" si="44"/>
        <v>0.96821691150284894</v>
      </c>
      <c r="BC20" s="119">
        <f t="shared" si="45"/>
        <v>7.7457352920227915</v>
      </c>
      <c r="BD20" s="115">
        <f t="shared" si="46"/>
        <v>1.7040617642450142</v>
      </c>
      <c r="BE20" s="115">
        <f t="shared" si="47"/>
        <v>2.5560926463675213</v>
      </c>
      <c r="BF20" s="115">
        <f t="shared" si="48"/>
        <v>1.5491470584045584</v>
      </c>
      <c r="BG20" s="115">
        <f t="shared" si="49"/>
        <v>1.9364338230056979</v>
      </c>
      <c r="BH20" s="21"/>
    </row>
    <row r="21" spans="1:60" hidden="1" x14ac:dyDescent="0.25">
      <c r="A21" s="3" t="s">
        <v>4</v>
      </c>
      <c r="B21" s="161">
        <v>1.5</v>
      </c>
      <c r="C21" s="113">
        <f t="shared" si="13"/>
        <v>85529</v>
      </c>
      <c r="D21" s="113">
        <f t="shared" si="0"/>
        <v>128293.5</v>
      </c>
      <c r="E21" s="114">
        <f t="shared" si="14"/>
        <v>22.94455066921606</v>
      </c>
      <c r="F21" s="115">
        <v>30</v>
      </c>
      <c r="G21" s="117">
        <f t="shared" si="1"/>
        <v>23.076923076923077</v>
      </c>
      <c r="H21" s="115">
        <f t="shared" si="15"/>
        <v>30</v>
      </c>
      <c r="I21" s="116">
        <f t="shared" si="16"/>
        <v>17.751479289940828</v>
      </c>
      <c r="J21" s="114">
        <f t="shared" si="2"/>
        <v>15.296367112810705</v>
      </c>
      <c r="K21" s="115">
        <f t="shared" si="3"/>
        <v>20</v>
      </c>
      <c r="L21" s="115">
        <f t="shared" si="17"/>
        <v>15.384615384615383</v>
      </c>
      <c r="M21" s="115">
        <f t="shared" si="4"/>
        <v>20</v>
      </c>
      <c r="N21" s="118">
        <f t="shared" si="4"/>
        <v>11.834319526627219</v>
      </c>
      <c r="O21" s="114">
        <f t="shared" si="18"/>
        <v>1069.1125</v>
      </c>
      <c r="P21" s="115">
        <f t="shared" si="5"/>
        <v>2501.72325</v>
      </c>
      <c r="Q21" s="115">
        <f t="shared" si="6"/>
        <v>213.82250000000002</v>
      </c>
      <c r="R21" s="115">
        <f t="shared" si="7"/>
        <v>1806.800125</v>
      </c>
      <c r="S21" s="116">
        <f t="shared" si="19"/>
        <v>5591.4583750000002</v>
      </c>
      <c r="T21" s="119">
        <f t="shared" si="8"/>
        <v>1603.66875</v>
      </c>
      <c r="U21" s="119">
        <f t="shared" si="9"/>
        <v>3752.584875</v>
      </c>
      <c r="V21" s="119">
        <f t="shared" si="10"/>
        <v>320.73374999999999</v>
      </c>
      <c r="W21" s="119">
        <f t="shared" si="11"/>
        <v>2710.2001875000001</v>
      </c>
      <c r="X21" s="153">
        <f t="shared" si="20"/>
        <v>8387.1875625000011</v>
      </c>
      <c r="Y21" s="114">
        <f t="shared" si="21"/>
        <v>5591.4583750000002</v>
      </c>
      <c r="Z21" s="117"/>
      <c r="AA21" s="117"/>
      <c r="AB21" s="117">
        <f t="shared" si="22"/>
        <v>8387.1875625000011</v>
      </c>
      <c r="AC21" s="115">
        <f t="shared" si="23"/>
        <v>3727.6389166666668</v>
      </c>
      <c r="AD21" s="115">
        <f t="shared" si="24"/>
        <v>15.93008084045584</v>
      </c>
      <c r="AE21" s="118">
        <f t="shared" si="25"/>
        <v>23.895121260683759</v>
      </c>
      <c r="AF21" s="118">
        <f t="shared" si="26"/>
        <v>23.895121260683766</v>
      </c>
      <c r="AG21" s="115">
        <f t="shared" si="27"/>
        <v>3.9825202101139601</v>
      </c>
      <c r="AH21" s="115">
        <f t="shared" si="28"/>
        <v>7.9650404202279201</v>
      </c>
      <c r="AI21" s="111">
        <f t="shared" si="29"/>
        <v>23.895121260683759</v>
      </c>
      <c r="AJ21" s="119">
        <v>25</v>
      </c>
      <c r="AK21" s="115">
        <f t="shared" si="30"/>
        <v>45</v>
      </c>
      <c r="AL21" s="115">
        <v>5</v>
      </c>
      <c r="AM21" s="116">
        <v>25</v>
      </c>
      <c r="AN21" s="114">
        <f t="shared" si="31"/>
        <v>15.93008084045584</v>
      </c>
      <c r="AO21" s="115">
        <f t="shared" si="32"/>
        <v>3.9825202101139601</v>
      </c>
      <c r="AP21" s="115">
        <f t="shared" si="33"/>
        <v>7.1685363782051281</v>
      </c>
      <c r="AQ21" s="115">
        <f t="shared" si="34"/>
        <v>0.79650404202279201</v>
      </c>
      <c r="AR21" s="116">
        <f t="shared" si="35"/>
        <v>3.9825202101139601</v>
      </c>
      <c r="AS21" s="119">
        <f t="shared" si="36"/>
        <v>23.895121260683759</v>
      </c>
      <c r="AT21" s="115">
        <f t="shared" si="37"/>
        <v>5.9737803151709397</v>
      </c>
      <c r="AU21" s="115">
        <f t="shared" si="38"/>
        <v>10.752804567307692</v>
      </c>
      <c r="AV21" s="115">
        <f t="shared" si="39"/>
        <v>1.194756063034188</v>
      </c>
      <c r="AW21" s="116">
        <f t="shared" si="40"/>
        <v>5.9737803151709397</v>
      </c>
      <c r="AX21" s="119">
        <f t="shared" si="12"/>
        <v>3.9825202101139601</v>
      </c>
      <c r="AY21" s="115">
        <f t="shared" si="41"/>
        <v>0.99563005252849002</v>
      </c>
      <c r="AZ21" s="115">
        <f t="shared" si="42"/>
        <v>1.792134094551282</v>
      </c>
      <c r="BA21" s="115">
        <f t="shared" si="43"/>
        <v>0.199126010505698</v>
      </c>
      <c r="BB21" s="115">
        <f t="shared" si="44"/>
        <v>0.99563005252849002</v>
      </c>
      <c r="BC21" s="119">
        <f t="shared" si="45"/>
        <v>7.9650404202279201</v>
      </c>
      <c r="BD21" s="115">
        <f t="shared" si="46"/>
        <v>1.99126010505698</v>
      </c>
      <c r="BE21" s="115">
        <f t="shared" si="47"/>
        <v>3.5842681891025641</v>
      </c>
      <c r="BF21" s="115">
        <f t="shared" si="48"/>
        <v>0.39825202101139601</v>
      </c>
      <c r="BG21" s="115">
        <f t="shared" si="49"/>
        <v>1.99126010505698</v>
      </c>
      <c r="BH21" s="21"/>
    </row>
    <row r="22" spans="1:60" hidden="1" x14ac:dyDescent="0.25">
      <c r="A22" s="3" t="s">
        <v>5</v>
      </c>
      <c r="B22" s="161">
        <v>4.25</v>
      </c>
      <c r="C22" s="113">
        <f t="shared" si="13"/>
        <v>85529</v>
      </c>
      <c r="D22" s="113">
        <f t="shared" si="0"/>
        <v>363498.25</v>
      </c>
      <c r="E22" s="114">
        <f t="shared" si="14"/>
        <v>19.896538002387587</v>
      </c>
      <c r="F22" s="115">
        <v>25</v>
      </c>
      <c r="G22" s="117">
        <f t="shared" si="1"/>
        <v>19.23076923076923</v>
      </c>
      <c r="H22" s="115">
        <f t="shared" si="15"/>
        <v>25</v>
      </c>
      <c r="I22" s="116">
        <f t="shared" si="16"/>
        <v>14.792899408284022</v>
      </c>
      <c r="J22" s="114">
        <f t="shared" si="2"/>
        <v>13.26435866825839</v>
      </c>
      <c r="K22" s="115">
        <f t="shared" si="3"/>
        <v>16.666666666666668</v>
      </c>
      <c r="L22" s="115">
        <f t="shared" si="17"/>
        <v>12.820512820512821</v>
      </c>
      <c r="M22" s="115">
        <f t="shared" si="4"/>
        <v>16.666666666666668</v>
      </c>
      <c r="N22" s="118">
        <f t="shared" si="4"/>
        <v>9.8619329388560146</v>
      </c>
      <c r="O22" s="114">
        <f t="shared" si="18"/>
        <v>6106.7706000000007</v>
      </c>
      <c r="P22" s="115">
        <f t="shared" si="5"/>
        <v>5292.5345200000002</v>
      </c>
      <c r="Q22" s="115">
        <f t="shared" si="6"/>
        <v>726.99649999999997</v>
      </c>
      <c r="R22" s="115">
        <f t="shared" si="7"/>
        <v>6143.120425000001</v>
      </c>
      <c r="S22" s="116">
        <f t="shared" si="19"/>
        <v>18269.422044999999</v>
      </c>
      <c r="T22" s="119">
        <f t="shared" si="8"/>
        <v>9160.1558999999997</v>
      </c>
      <c r="U22" s="119">
        <f t="shared" si="9"/>
        <v>7938.8017799999989</v>
      </c>
      <c r="V22" s="119">
        <f t="shared" si="10"/>
        <v>1090.4947499999998</v>
      </c>
      <c r="W22" s="119">
        <f t="shared" si="11"/>
        <v>9214.6806375000015</v>
      </c>
      <c r="X22" s="153">
        <f t="shared" si="20"/>
        <v>27404.133067499999</v>
      </c>
      <c r="Y22" s="114">
        <f t="shared" si="21"/>
        <v>18269.422044999999</v>
      </c>
      <c r="Z22" s="117"/>
      <c r="AA22" s="117"/>
      <c r="AB22" s="117">
        <f t="shared" si="22"/>
        <v>27404.133067499999</v>
      </c>
      <c r="AC22" s="115">
        <f t="shared" si="23"/>
        <v>4298.6875399999999</v>
      </c>
      <c r="AD22" s="115">
        <f t="shared" si="24"/>
        <v>18.370459572649573</v>
      </c>
      <c r="AE22" s="118">
        <f t="shared" si="25"/>
        <v>27.555689358974359</v>
      </c>
      <c r="AF22" s="118">
        <f t="shared" si="26"/>
        <v>27.555689358974355</v>
      </c>
      <c r="AG22" s="115">
        <f t="shared" si="27"/>
        <v>4.5926148931623931</v>
      </c>
      <c r="AH22" s="115">
        <f t="shared" si="28"/>
        <v>9.1852297863247863</v>
      </c>
      <c r="AI22" s="111">
        <f t="shared" si="29"/>
        <v>78.074453183760681</v>
      </c>
      <c r="AJ22" s="119">
        <v>42</v>
      </c>
      <c r="AK22" s="115">
        <f t="shared" si="30"/>
        <v>28</v>
      </c>
      <c r="AL22" s="115">
        <v>5</v>
      </c>
      <c r="AM22" s="116">
        <v>25</v>
      </c>
      <c r="AN22" s="114">
        <f t="shared" si="31"/>
        <v>18.370459572649573</v>
      </c>
      <c r="AO22" s="115">
        <f t="shared" si="32"/>
        <v>7.71559302051282</v>
      </c>
      <c r="AP22" s="115">
        <f t="shared" si="33"/>
        <v>5.1437286803418809</v>
      </c>
      <c r="AQ22" s="115">
        <f t="shared" si="34"/>
        <v>0.91852297863247867</v>
      </c>
      <c r="AR22" s="116">
        <f t="shared" si="35"/>
        <v>4.5926148931623931</v>
      </c>
      <c r="AS22" s="119">
        <f t="shared" si="36"/>
        <v>27.555689358974359</v>
      </c>
      <c r="AT22" s="115">
        <f t="shared" si="37"/>
        <v>11.57338953076923</v>
      </c>
      <c r="AU22" s="115">
        <f t="shared" si="38"/>
        <v>7.7155930205128209</v>
      </c>
      <c r="AV22" s="115">
        <f t="shared" si="39"/>
        <v>1.3777844679487181</v>
      </c>
      <c r="AW22" s="116">
        <f t="shared" si="40"/>
        <v>6.8889223397435897</v>
      </c>
      <c r="AX22" s="119">
        <f t="shared" si="12"/>
        <v>4.5926148931623931</v>
      </c>
      <c r="AY22" s="115">
        <f t="shared" si="41"/>
        <v>1.928898255128205</v>
      </c>
      <c r="AZ22" s="115">
        <f t="shared" si="42"/>
        <v>1.2859321700854702</v>
      </c>
      <c r="BA22" s="115">
        <f t="shared" si="43"/>
        <v>0.22963074465811967</v>
      </c>
      <c r="BB22" s="115">
        <f t="shared" si="44"/>
        <v>1.1481537232905983</v>
      </c>
      <c r="BC22" s="119">
        <f t="shared" si="45"/>
        <v>9.1852297863247863</v>
      </c>
      <c r="BD22" s="115">
        <f t="shared" si="46"/>
        <v>3.85779651025641</v>
      </c>
      <c r="BE22" s="115">
        <f t="shared" si="47"/>
        <v>2.5718643401709405</v>
      </c>
      <c r="BF22" s="115">
        <f t="shared" si="48"/>
        <v>0.45926148931623934</v>
      </c>
      <c r="BG22" s="115">
        <f t="shared" si="49"/>
        <v>2.2963074465811966</v>
      </c>
      <c r="BH22" s="21"/>
    </row>
    <row r="23" spans="1:60" hidden="1" x14ac:dyDescent="0.25">
      <c r="A23" s="3" t="s">
        <v>6</v>
      </c>
      <c r="B23" s="161">
        <v>1</v>
      </c>
      <c r="C23" s="113">
        <f t="shared" si="13"/>
        <v>85529</v>
      </c>
      <c r="D23" s="113">
        <f t="shared" si="0"/>
        <v>85529</v>
      </c>
      <c r="E23" s="114">
        <f t="shared" si="14"/>
        <v>20.987174504469493</v>
      </c>
      <c r="F23" s="115">
        <v>27</v>
      </c>
      <c r="G23" s="117">
        <f t="shared" si="1"/>
        <v>20.76923076923077</v>
      </c>
      <c r="H23" s="115">
        <f t="shared" si="15"/>
        <v>27</v>
      </c>
      <c r="I23" s="116">
        <f t="shared" si="16"/>
        <v>15.976331360946746</v>
      </c>
      <c r="J23" s="114">
        <f t="shared" si="2"/>
        <v>13.991449669646329</v>
      </c>
      <c r="K23" s="115">
        <f t="shared" si="3"/>
        <v>18</v>
      </c>
      <c r="L23" s="115">
        <f t="shared" si="17"/>
        <v>13.846153846153845</v>
      </c>
      <c r="M23" s="115">
        <f t="shared" si="4"/>
        <v>18</v>
      </c>
      <c r="N23" s="118">
        <f t="shared" si="4"/>
        <v>10.650887573964498</v>
      </c>
      <c r="O23" s="114">
        <f t="shared" si="18"/>
        <v>1013.6770370370369</v>
      </c>
      <c r="P23" s="115">
        <f t="shared" si="5"/>
        <v>1564.863925925926</v>
      </c>
      <c r="Q23" s="115">
        <f t="shared" si="6"/>
        <v>158.38703703703703</v>
      </c>
      <c r="R23" s="115">
        <f t="shared" si="7"/>
        <v>1338.3704629629628</v>
      </c>
      <c r="S23" s="116">
        <f t="shared" si="19"/>
        <v>4075.2984629629627</v>
      </c>
      <c r="T23" s="119">
        <f t="shared" si="8"/>
        <v>1520.5155555555555</v>
      </c>
      <c r="U23" s="119">
        <f t="shared" si="9"/>
        <v>2347.2958888888893</v>
      </c>
      <c r="V23" s="119">
        <f t="shared" si="10"/>
        <v>237.58055555555555</v>
      </c>
      <c r="W23" s="119">
        <f t="shared" si="11"/>
        <v>2007.5556944444443</v>
      </c>
      <c r="X23" s="153">
        <f t="shared" si="20"/>
        <v>6112.9476944444441</v>
      </c>
      <c r="Y23" s="114">
        <f t="shared" si="21"/>
        <v>4075.2984629629623</v>
      </c>
      <c r="Z23" s="117"/>
      <c r="AA23" s="117"/>
      <c r="AB23" s="117">
        <f t="shared" si="22"/>
        <v>6112.9476944444441</v>
      </c>
      <c r="AC23" s="115">
        <f t="shared" si="23"/>
        <v>4075.2984629629623</v>
      </c>
      <c r="AD23" s="115">
        <f t="shared" si="24"/>
        <v>17.415805397277616</v>
      </c>
      <c r="AE23" s="118">
        <f t="shared" si="25"/>
        <v>26.123708095916424</v>
      </c>
      <c r="AF23" s="118">
        <f t="shared" si="26"/>
        <v>26.123708095916427</v>
      </c>
      <c r="AG23" s="115">
        <f t="shared" si="27"/>
        <v>4.353951349319404</v>
      </c>
      <c r="AH23" s="115">
        <f t="shared" si="28"/>
        <v>8.7079026986388079</v>
      </c>
      <c r="AI23" s="111">
        <f t="shared" si="29"/>
        <v>17.415805397277616</v>
      </c>
      <c r="AJ23" s="119">
        <v>32</v>
      </c>
      <c r="AK23" s="115">
        <f t="shared" si="30"/>
        <v>38</v>
      </c>
      <c r="AL23" s="115">
        <v>5</v>
      </c>
      <c r="AM23" s="116">
        <v>25</v>
      </c>
      <c r="AN23" s="114">
        <f t="shared" si="31"/>
        <v>17.415805397277616</v>
      </c>
      <c r="AO23" s="115">
        <f t="shared" si="32"/>
        <v>5.5730577271288375</v>
      </c>
      <c r="AP23" s="115">
        <f t="shared" si="33"/>
        <v>6.6180060509654943</v>
      </c>
      <c r="AQ23" s="115">
        <f t="shared" si="34"/>
        <v>0.87079026986388086</v>
      </c>
      <c r="AR23" s="116">
        <f t="shared" si="35"/>
        <v>4.353951349319404</v>
      </c>
      <c r="AS23" s="119">
        <f t="shared" si="36"/>
        <v>26.123708095916427</v>
      </c>
      <c r="AT23" s="115">
        <f t="shared" si="37"/>
        <v>8.3595865906932563</v>
      </c>
      <c r="AU23" s="115">
        <f t="shared" si="38"/>
        <v>9.9270090764482415</v>
      </c>
      <c r="AV23" s="115">
        <f t="shared" si="39"/>
        <v>1.3061854047958212</v>
      </c>
      <c r="AW23" s="116">
        <f t="shared" si="40"/>
        <v>6.530927023979106</v>
      </c>
      <c r="AX23" s="119">
        <f t="shared" si="12"/>
        <v>4.353951349319404</v>
      </c>
      <c r="AY23" s="115">
        <f t="shared" si="41"/>
        <v>1.3932644317822094</v>
      </c>
      <c r="AZ23" s="115">
        <f t="shared" si="42"/>
        <v>1.6545015127413736</v>
      </c>
      <c r="BA23" s="115">
        <f t="shared" si="43"/>
        <v>0.21769756746597022</v>
      </c>
      <c r="BB23" s="115">
        <f t="shared" si="44"/>
        <v>1.088487837329851</v>
      </c>
      <c r="BC23" s="119">
        <f t="shared" si="45"/>
        <v>8.7079026986388079</v>
      </c>
      <c r="BD23" s="115">
        <f t="shared" si="46"/>
        <v>2.7865288635644188</v>
      </c>
      <c r="BE23" s="115">
        <f t="shared" si="47"/>
        <v>3.3090030254827472</v>
      </c>
      <c r="BF23" s="115">
        <f t="shared" si="48"/>
        <v>0.43539513493194043</v>
      </c>
      <c r="BG23" s="115">
        <f t="shared" si="49"/>
        <v>2.176975674659702</v>
      </c>
      <c r="BH23" s="21"/>
    </row>
    <row r="24" spans="1:60" hidden="1" x14ac:dyDescent="0.25">
      <c r="A24" s="3" t="s">
        <v>7</v>
      </c>
      <c r="B24" s="161">
        <v>1</v>
      </c>
      <c r="C24" s="113">
        <f t="shared" si="13"/>
        <v>85529</v>
      </c>
      <c r="D24" s="113">
        <f t="shared" si="0"/>
        <v>85529</v>
      </c>
      <c r="E24" s="114">
        <f t="shared" si="14"/>
        <v>15.615384615384615</v>
      </c>
      <c r="F24" s="115">
        <v>29</v>
      </c>
      <c r="G24" s="117">
        <v>14</v>
      </c>
      <c r="H24" s="115">
        <f t="shared" si="15"/>
        <v>29</v>
      </c>
      <c r="I24" s="116">
        <f t="shared" si="16"/>
        <v>10.769230769230768</v>
      </c>
      <c r="J24" s="114">
        <f t="shared" si="2"/>
        <v>11.111111111111111</v>
      </c>
      <c r="K24" s="115">
        <v>20</v>
      </c>
      <c r="L24" s="115">
        <v>10</v>
      </c>
      <c r="M24" s="115">
        <f t="shared" si="4"/>
        <v>19.333333333333332</v>
      </c>
      <c r="N24" s="118">
        <f t="shared" si="4"/>
        <v>7.1794871794871788</v>
      </c>
      <c r="O24" s="114">
        <f t="shared" si="18"/>
        <v>589.85517241379307</v>
      </c>
      <c r="P24" s="115">
        <f t="shared" si="5"/>
        <v>4887.3714285714286</v>
      </c>
      <c r="Q24" s="115">
        <f t="shared" si="6"/>
        <v>0</v>
      </c>
      <c r="R24" s="115">
        <f t="shared" si="7"/>
        <v>0</v>
      </c>
      <c r="S24" s="116">
        <f t="shared" si="19"/>
        <v>5477.2266009852219</v>
      </c>
      <c r="T24" s="119">
        <f t="shared" si="8"/>
        <v>855.29</v>
      </c>
      <c r="U24" s="119">
        <f t="shared" si="9"/>
        <v>6842.32</v>
      </c>
      <c r="V24" s="119">
        <v>0</v>
      </c>
      <c r="W24" s="119">
        <v>0</v>
      </c>
      <c r="X24" s="153">
        <f t="shared" si="20"/>
        <v>7697.61</v>
      </c>
      <c r="Y24" s="114">
        <f t="shared" si="21"/>
        <v>5477.2266009852219</v>
      </c>
      <c r="Z24" s="117"/>
      <c r="AA24" s="117"/>
      <c r="AB24" s="117">
        <f t="shared" si="22"/>
        <v>7697.6100000000006</v>
      </c>
      <c r="AC24" s="115">
        <f t="shared" si="23"/>
        <v>5477.2266009852219</v>
      </c>
      <c r="AD24" s="115">
        <f t="shared" si="24"/>
        <v>23.406951286261631</v>
      </c>
      <c r="AE24" s="118">
        <f t="shared" si="25"/>
        <v>35.110426929392446</v>
      </c>
      <c r="AF24" s="118">
        <f t="shared" si="26"/>
        <v>32.895769230769233</v>
      </c>
      <c r="AG24" s="115">
        <f t="shared" si="27"/>
        <v>5.8517378215654077</v>
      </c>
      <c r="AH24" s="115">
        <f t="shared" si="28"/>
        <v>11.703475643130815</v>
      </c>
      <c r="AI24" s="111">
        <f t="shared" si="29"/>
        <v>23.406951286261631</v>
      </c>
      <c r="AJ24" s="119">
        <v>20</v>
      </c>
      <c r="AK24" s="115">
        <f t="shared" si="30"/>
        <v>80</v>
      </c>
      <c r="AL24" s="115">
        <v>0</v>
      </c>
      <c r="AM24" s="116">
        <v>0</v>
      </c>
      <c r="AN24" s="114">
        <f t="shared" si="31"/>
        <v>23.406951286261631</v>
      </c>
      <c r="AO24" s="115">
        <f t="shared" si="32"/>
        <v>4.6813902572523265</v>
      </c>
      <c r="AP24" s="115">
        <f t="shared" si="33"/>
        <v>18.725561029009306</v>
      </c>
      <c r="AQ24" s="115">
        <f t="shared" si="34"/>
        <v>0</v>
      </c>
      <c r="AR24" s="116">
        <f t="shared" si="35"/>
        <v>0</v>
      </c>
      <c r="AS24" s="119">
        <f t="shared" si="36"/>
        <v>35.110426929392446</v>
      </c>
      <c r="AT24" s="115">
        <f t="shared" si="37"/>
        <v>7.0220853858784897</v>
      </c>
      <c r="AU24" s="115">
        <f t="shared" si="38"/>
        <v>28.088341543513959</v>
      </c>
      <c r="AV24" s="115">
        <f t="shared" si="39"/>
        <v>0</v>
      </c>
      <c r="AW24" s="116">
        <f t="shared" si="40"/>
        <v>0</v>
      </c>
      <c r="AX24" s="119">
        <f t="shared" si="12"/>
        <v>5.8517378215654077</v>
      </c>
      <c r="AY24" s="115">
        <f t="shared" si="41"/>
        <v>1.1703475643130816</v>
      </c>
      <c r="AZ24" s="115">
        <f t="shared" si="42"/>
        <v>4.6813902572523265</v>
      </c>
      <c r="BA24" s="115">
        <f t="shared" si="43"/>
        <v>0</v>
      </c>
      <c r="BB24" s="115">
        <f t="shared" si="44"/>
        <v>0</v>
      </c>
      <c r="BC24" s="119">
        <f t="shared" si="45"/>
        <v>11.703475643130815</v>
      </c>
      <c r="BD24" s="115">
        <f t="shared" si="46"/>
        <v>2.3406951286261632</v>
      </c>
      <c r="BE24" s="115">
        <f t="shared" si="47"/>
        <v>9.362780514504653</v>
      </c>
      <c r="BF24" s="115">
        <f t="shared" si="48"/>
        <v>0</v>
      </c>
      <c r="BG24" s="115">
        <f t="shared" si="49"/>
        <v>0</v>
      </c>
      <c r="BH24" s="21"/>
    </row>
    <row r="25" spans="1:60" s="146" customFormat="1" hidden="1" x14ac:dyDescent="0.25">
      <c r="A25" s="171" t="s">
        <v>11</v>
      </c>
      <c r="B25" s="172">
        <v>0.5</v>
      </c>
      <c r="C25" s="173">
        <f t="shared" si="13"/>
        <v>85529</v>
      </c>
      <c r="D25" s="173">
        <f t="shared" si="0"/>
        <v>42764.5</v>
      </c>
      <c r="E25" s="174">
        <f t="shared" si="14"/>
        <v>22.226277372262771</v>
      </c>
      <c r="F25" s="175">
        <v>29</v>
      </c>
      <c r="G25" s="176">
        <v>21</v>
      </c>
      <c r="H25" s="175">
        <f t="shared" si="15"/>
        <v>29</v>
      </c>
      <c r="I25" s="116">
        <f t="shared" si="16"/>
        <v>16.153846153846153</v>
      </c>
      <c r="J25" s="174">
        <f t="shared" si="2"/>
        <v>16.129032258064516</v>
      </c>
      <c r="K25" s="175">
        <v>20</v>
      </c>
      <c r="L25" s="175">
        <f t="shared" si="17"/>
        <v>15.384615384615383</v>
      </c>
      <c r="M25" s="175">
        <f t="shared" si="4"/>
        <v>19.333333333333332</v>
      </c>
      <c r="N25" s="178">
        <f t="shared" si="4"/>
        <v>10.769230769230768</v>
      </c>
      <c r="O25" s="174">
        <f t="shared" si="18"/>
        <v>294.92758620689654</v>
      </c>
      <c r="P25" s="175">
        <f t="shared" si="5"/>
        <v>1629.1238095238095</v>
      </c>
      <c r="Q25" s="175">
        <f t="shared" si="6"/>
        <v>0</v>
      </c>
      <c r="R25" s="175">
        <f t="shared" si="7"/>
        <v>0</v>
      </c>
      <c r="S25" s="177">
        <f t="shared" si="19"/>
        <v>1924.0513957307062</v>
      </c>
      <c r="T25" s="179">
        <f t="shared" si="8"/>
        <v>427.64499999999998</v>
      </c>
      <c r="U25" s="179">
        <f t="shared" si="9"/>
        <v>2223.7539999999999</v>
      </c>
      <c r="V25" s="179">
        <v>0</v>
      </c>
      <c r="W25" s="179">
        <v>0</v>
      </c>
      <c r="X25" s="180">
        <f t="shared" si="20"/>
        <v>2651.3989999999999</v>
      </c>
      <c r="Y25" s="174">
        <f t="shared" si="21"/>
        <v>1924.0513957307062</v>
      </c>
      <c r="Z25" s="176"/>
      <c r="AA25" s="176"/>
      <c r="AB25" s="176">
        <f t="shared" si="22"/>
        <v>2651.3989999999999</v>
      </c>
      <c r="AC25" s="175">
        <f t="shared" si="23"/>
        <v>3848.1027914614124</v>
      </c>
      <c r="AD25" s="175">
        <f t="shared" si="24"/>
        <v>16.444883724194071</v>
      </c>
      <c r="AE25" s="178">
        <f t="shared" si="25"/>
        <v>24.667325586291106</v>
      </c>
      <c r="AF25" s="178">
        <f t="shared" si="26"/>
        <v>22.661529914529915</v>
      </c>
      <c r="AG25" s="175">
        <f t="shared" si="27"/>
        <v>4.1112209310485177</v>
      </c>
      <c r="AH25" s="175">
        <f t="shared" si="28"/>
        <v>8.2224418620970354</v>
      </c>
      <c r="AI25" s="181">
        <f t="shared" si="29"/>
        <v>8.2224418620970354</v>
      </c>
      <c r="AJ25" s="179">
        <v>20</v>
      </c>
      <c r="AK25" s="175">
        <f t="shared" si="30"/>
        <v>80</v>
      </c>
      <c r="AL25" s="175">
        <v>0</v>
      </c>
      <c r="AM25" s="177">
        <v>0</v>
      </c>
      <c r="AN25" s="174">
        <f t="shared" si="31"/>
        <v>16.444883724194071</v>
      </c>
      <c r="AO25" s="175">
        <f t="shared" si="32"/>
        <v>3.2889767448388145</v>
      </c>
      <c r="AP25" s="175">
        <f t="shared" si="33"/>
        <v>13.155906979355258</v>
      </c>
      <c r="AQ25" s="175">
        <f t="shared" si="34"/>
        <v>0</v>
      </c>
      <c r="AR25" s="177">
        <f t="shared" si="35"/>
        <v>0</v>
      </c>
      <c r="AS25" s="179">
        <f t="shared" si="36"/>
        <v>24.66732558629111</v>
      </c>
      <c r="AT25" s="175">
        <f t="shared" si="37"/>
        <v>4.9334651172582218</v>
      </c>
      <c r="AU25" s="175">
        <f t="shared" si="38"/>
        <v>19.733860469032887</v>
      </c>
      <c r="AV25" s="175">
        <f t="shared" si="39"/>
        <v>0</v>
      </c>
      <c r="AW25" s="177">
        <f t="shared" si="40"/>
        <v>0</v>
      </c>
      <c r="AX25" s="179">
        <f t="shared" si="12"/>
        <v>4.1112209310485177</v>
      </c>
      <c r="AY25" s="175">
        <f t="shared" si="41"/>
        <v>0.82224418620970363</v>
      </c>
      <c r="AZ25" s="175">
        <f t="shared" si="42"/>
        <v>3.2889767448388145</v>
      </c>
      <c r="BA25" s="175">
        <f t="shared" si="43"/>
        <v>0</v>
      </c>
      <c r="BB25" s="175">
        <f t="shared" si="44"/>
        <v>0</v>
      </c>
      <c r="BC25" s="179">
        <f t="shared" si="45"/>
        <v>8.2224418620970354</v>
      </c>
      <c r="BD25" s="115">
        <f t="shared" si="46"/>
        <v>1.6444883724194073</v>
      </c>
      <c r="BE25" s="115">
        <f t="shared" si="47"/>
        <v>6.5779534896776291</v>
      </c>
      <c r="BF25" s="115">
        <f t="shared" si="48"/>
        <v>0</v>
      </c>
      <c r="BG25" s="115">
        <f t="shared" si="49"/>
        <v>0</v>
      </c>
      <c r="BH25" s="145"/>
    </row>
    <row r="26" spans="1:60" ht="15.75" hidden="1" thickBot="1" x14ac:dyDescent="0.3">
      <c r="A26" s="4" t="s">
        <v>20</v>
      </c>
      <c r="B26" s="162">
        <v>1.5</v>
      </c>
      <c r="C26" s="113">
        <f t="shared" si="13"/>
        <v>85529</v>
      </c>
      <c r="D26" s="113">
        <f t="shared" si="0"/>
        <v>128293.5</v>
      </c>
      <c r="E26" s="114">
        <f t="shared" si="14"/>
        <v>24.048096192384765</v>
      </c>
      <c r="F26" s="115">
        <v>30</v>
      </c>
      <c r="G26" s="117">
        <f t="shared" si="1"/>
        <v>23.076923076923077</v>
      </c>
      <c r="H26" s="115">
        <f t="shared" si="15"/>
        <v>30</v>
      </c>
      <c r="I26" s="116">
        <f t="shared" si="16"/>
        <v>17.751479289940828</v>
      </c>
      <c r="J26" s="114">
        <f t="shared" si="2"/>
        <v>16.032064128256511</v>
      </c>
      <c r="K26" s="115">
        <f t="shared" si="3"/>
        <v>20</v>
      </c>
      <c r="L26" s="115">
        <f t="shared" si="17"/>
        <v>15.384615384615383</v>
      </c>
      <c r="M26" s="115">
        <f t="shared" si="4"/>
        <v>20</v>
      </c>
      <c r="N26" s="118">
        <f t="shared" si="4"/>
        <v>11.834319526627219</v>
      </c>
      <c r="O26" s="114">
        <f t="shared" si="18"/>
        <v>1710.5800000000002</v>
      </c>
      <c r="P26" s="115">
        <f t="shared" si="5"/>
        <v>1389.8462500000001</v>
      </c>
      <c r="Q26" s="115">
        <f t="shared" si="6"/>
        <v>427.64500000000004</v>
      </c>
      <c r="R26" s="115">
        <f t="shared" si="7"/>
        <v>1806.800125</v>
      </c>
      <c r="S26" s="116">
        <f t="shared" si="19"/>
        <v>5334.8713750000006</v>
      </c>
      <c r="T26" s="119">
        <f t="shared" si="8"/>
        <v>2565.87</v>
      </c>
      <c r="U26" s="119">
        <f t="shared" si="9"/>
        <v>2084.7693750000003</v>
      </c>
      <c r="V26" s="119">
        <f>(D26*AL26/100)/M26</f>
        <v>641.46749999999997</v>
      </c>
      <c r="W26" s="119">
        <f>(D26*AM26/100)/N26</f>
        <v>2710.2001875000001</v>
      </c>
      <c r="X26" s="153">
        <f t="shared" si="20"/>
        <v>8002.3070625</v>
      </c>
      <c r="Y26" s="114">
        <f t="shared" si="21"/>
        <v>5334.8713750000006</v>
      </c>
      <c r="Z26" s="115"/>
      <c r="AA26" s="115"/>
      <c r="AB26" s="117">
        <f t="shared" si="22"/>
        <v>8002.3070625000009</v>
      </c>
      <c r="AC26" s="115">
        <f t="shared" si="23"/>
        <v>3556.5809166666672</v>
      </c>
      <c r="AD26" s="115">
        <f t="shared" si="24"/>
        <v>15.19906374643875</v>
      </c>
      <c r="AE26" s="118">
        <f t="shared" si="25"/>
        <v>22.798595619658123</v>
      </c>
      <c r="AF26" s="118">
        <f t="shared" si="26"/>
        <v>22.798595619658123</v>
      </c>
      <c r="AG26" s="115">
        <f t="shared" si="27"/>
        <v>3.7997659366096874</v>
      </c>
      <c r="AH26" s="115">
        <f t="shared" si="28"/>
        <v>7.5995318732193748</v>
      </c>
      <c r="AI26" s="111">
        <f t="shared" si="29"/>
        <v>22.798595619658123</v>
      </c>
      <c r="AJ26" s="119">
        <v>40</v>
      </c>
      <c r="AK26" s="115">
        <f t="shared" si="30"/>
        <v>25</v>
      </c>
      <c r="AL26" s="115">
        <v>10</v>
      </c>
      <c r="AM26" s="116">
        <v>25</v>
      </c>
      <c r="AN26" s="114">
        <f t="shared" si="31"/>
        <v>15.19906374643875</v>
      </c>
      <c r="AO26" s="115">
        <f t="shared" si="32"/>
        <v>6.0796254985755001</v>
      </c>
      <c r="AP26" s="115">
        <f t="shared" si="33"/>
        <v>3.7997659366096874</v>
      </c>
      <c r="AQ26" s="115">
        <f t="shared" si="34"/>
        <v>1.519906374643875</v>
      </c>
      <c r="AR26" s="116">
        <f t="shared" si="35"/>
        <v>3.7997659366096874</v>
      </c>
      <c r="AS26" s="119">
        <f t="shared" si="36"/>
        <v>22.798595619658123</v>
      </c>
      <c r="AT26" s="115">
        <f t="shared" si="37"/>
        <v>9.1194382478632487</v>
      </c>
      <c r="AU26" s="115">
        <f t="shared" si="38"/>
        <v>5.6996489049145307</v>
      </c>
      <c r="AV26" s="115">
        <f t="shared" si="39"/>
        <v>2.2798595619658122</v>
      </c>
      <c r="AW26" s="116">
        <f t="shared" si="40"/>
        <v>5.6996489049145307</v>
      </c>
      <c r="AX26" s="119">
        <f t="shared" si="12"/>
        <v>3.7997659366096874</v>
      </c>
      <c r="AY26" s="115">
        <f t="shared" si="41"/>
        <v>1.519906374643875</v>
      </c>
      <c r="AZ26" s="115">
        <f t="shared" si="42"/>
        <v>0.94994148415242186</v>
      </c>
      <c r="BA26" s="115">
        <f t="shared" si="43"/>
        <v>0.37997659366096875</v>
      </c>
      <c r="BB26" s="115">
        <f t="shared" si="44"/>
        <v>0.94994148415242186</v>
      </c>
      <c r="BC26" s="119">
        <f t="shared" si="45"/>
        <v>7.5995318732193748</v>
      </c>
      <c r="BD26" s="115">
        <f t="shared" si="46"/>
        <v>3.03981274928775</v>
      </c>
      <c r="BE26" s="115">
        <f t="shared" si="47"/>
        <v>1.8998829683048437</v>
      </c>
      <c r="BF26" s="115">
        <f t="shared" si="48"/>
        <v>0.75995318732193751</v>
      </c>
      <c r="BG26" s="115">
        <f t="shared" si="49"/>
        <v>1.8998829683048437</v>
      </c>
      <c r="BH26" s="21"/>
    </row>
    <row r="27" spans="1:60" ht="15.75" hidden="1" thickBot="1" x14ac:dyDescent="0.3">
      <c r="A27" s="4" t="s">
        <v>12</v>
      </c>
      <c r="B27" s="162"/>
      <c r="C27" s="113">
        <f t="shared" si="13"/>
        <v>85529</v>
      </c>
      <c r="D27" s="113"/>
      <c r="E27" s="114"/>
      <c r="F27" s="115"/>
      <c r="G27" s="115"/>
      <c r="H27" s="115"/>
      <c r="I27" s="116"/>
      <c r="J27" s="114"/>
      <c r="K27" s="115">
        <v>20</v>
      </c>
      <c r="L27" s="115"/>
      <c r="M27" s="115"/>
      <c r="N27" s="118"/>
      <c r="O27" s="114"/>
      <c r="P27" s="115"/>
      <c r="Q27" s="115"/>
      <c r="R27" s="115"/>
      <c r="S27" s="116"/>
      <c r="T27" s="119"/>
      <c r="U27" s="119"/>
      <c r="V27" s="119"/>
      <c r="W27" s="119"/>
      <c r="X27" s="153"/>
      <c r="Y27" s="114"/>
      <c r="Z27" s="115"/>
      <c r="AA27" s="115"/>
      <c r="AB27" s="115"/>
      <c r="AC27" s="115"/>
      <c r="AD27" s="115"/>
      <c r="AE27" s="118"/>
      <c r="AF27" s="118"/>
      <c r="AG27" s="115"/>
      <c r="AH27" s="115"/>
      <c r="AI27" s="111"/>
      <c r="AJ27" s="119">
        <v>25</v>
      </c>
      <c r="AK27" s="115">
        <f t="shared" si="30"/>
        <v>25</v>
      </c>
      <c r="AL27" s="115">
        <v>25</v>
      </c>
      <c r="AM27" s="116">
        <v>25</v>
      </c>
      <c r="AN27" s="114">
        <f t="shared" si="31"/>
        <v>0</v>
      </c>
      <c r="AO27" s="115">
        <f t="shared" si="32"/>
        <v>0</v>
      </c>
      <c r="AP27" s="115">
        <f t="shared" si="33"/>
        <v>0</v>
      </c>
      <c r="AQ27" s="115">
        <f t="shared" si="34"/>
        <v>0</v>
      </c>
      <c r="AR27" s="116">
        <f t="shared" si="35"/>
        <v>0</v>
      </c>
      <c r="AS27" s="119"/>
      <c r="AT27" s="115">
        <f t="shared" si="37"/>
        <v>0</v>
      </c>
      <c r="AU27" s="115">
        <f t="shared" si="38"/>
        <v>0</v>
      </c>
      <c r="AV27" s="115">
        <f t="shared" si="39"/>
        <v>0</v>
      </c>
      <c r="AW27" s="116">
        <f t="shared" si="40"/>
        <v>0</v>
      </c>
      <c r="AX27" s="119"/>
      <c r="AY27" s="115">
        <f t="shared" si="41"/>
        <v>0</v>
      </c>
      <c r="AZ27" s="115">
        <f t="shared" si="42"/>
        <v>0</v>
      </c>
      <c r="BA27" s="115">
        <f t="shared" si="43"/>
        <v>0</v>
      </c>
      <c r="BB27" s="115">
        <f t="shared" si="44"/>
        <v>0</v>
      </c>
      <c r="BC27" s="119"/>
      <c r="BD27" s="115"/>
      <c r="BE27" s="115"/>
      <c r="BF27" s="115"/>
      <c r="BG27" s="116"/>
      <c r="BH27" s="21"/>
    </row>
    <row r="28" spans="1:60" ht="15.75" hidden="1" thickBot="1" x14ac:dyDescent="0.3">
      <c r="A28" s="4" t="s">
        <v>13</v>
      </c>
      <c r="B28" s="113"/>
      <c r="C28" s="113">
        <f t="shared" si="13"/>
        <v>85529</v>
      </c>
      <c r="D28" s="113"/>
      <c r="E28" s="114"/>
      <c r="F28" s="115"/>
      <c r="G28" s="115"/>
      <c r="H28" s="115"/>
      <c r="I28" s="116"/>
      <c r="J28" s="114"/>
      <c r="K28" s="115">
        <v>20</v>
      </c>
      <c r="L28" s="115"/>
      <c r="M28" s="115"/>
      <c r="N28" s="118"/>
      <c r="O28" s="114"/>
      <c r="P28" s="115"/>
      <c r="Q28" s="115"/>
      <c r="R28" s="115"/>
      <c r="S28" s="116"/>
      <c r="T28" s="119"/>
      <c r="U28" s="119"/>
      <c r="V28" s="119"/>
      <c r="W28" s="119"/>
      <c r="X28" s="153"/>
      <c r="Y28" s="114"/>
      <c r="Z28" s="115"/>
      <c r="AA28" s="115"/>
      <c r="AB28" s="115"/>
      <c r="AC28" s="115"/>
      <c r="AD28" s="115"/>
      <c r="AE28" s="118"/>
      <c r="AF28" s="118"/>
      <c r="AG28" s="115"/>
      <c r="AH28" s="115"/>
      <c r="AI28" s="111"/>
      <c r="AJ28" s="119">
        <v>100</v>
      </c>
      <c r="AK28" s="115"/>
      <c r="AL28" s="115"/>
      <c r="AM28" s="116"/>
      <c r="AN28" s="114"/>
      <c r="AO28" s="115">
        <f>$AD$16*AJ28%</f>
        <v>0</v>
      </c>
      <c r="AP28" s="115"/>
      <c r="AQ28" s="115"/>
      <c r="AR28" s="116"/>
      <c r="AS28" s="119"/>
      <c r="AT28" s="115">
        <f t="shared" si="37"/>
        <v>0</v>
      </c>
      <c r="AU28" s="115"/>
      <c r="AV28" s="115"/>
      <c r="AW28" s="116"/>
      <c r="AX28" s="119"/>
      <c r="AY28" s="115"/>
      <c r="AZ28" s="115"/>
      <c r="BA28" s="115"/>
      <c r="BB28" s="116"/>
      <c r="BC28" s="119"/>
      <c r="BD28" s="115"/>
      <c r="BE28" s="115"/>
      <c r="BF28" s="115"/>
      <c r="BG28" s="116"/>
      <c r="BH28" s="21"/>
    </row>
    <row r="29" spans="1:60" ht="15.75" hidden="1" thickBot="1" x14ac:dyDescent="0.3">
      <c r="A29" s="4" t="s">
        <v>24</v>
      </c>
      <c r="B29" s="113"/>
      <c r="C29" s="113">
        <f t="shared" si="13"/>
        <v>85529</v>
      </c>
      <c r="D29" s="113"/>
      <c r="E29" s="114"/>
      <c r="F29" s="115"/>
      <c r="G29" s="115"/>
      <c r="H29" s="115"/>
      <c r="I29" s="116"/>
      <c r="J29" s="114"/>
      <c r="K29" s="115">
        <v>20</v>
      </c>
      <c r="L29" s="115"/>
      <c r="M29" s="115"/>
      <c r="N29" s="118"/>
      <c r="O29" s="114"/>
      <c r="P29" s="115"/>
      <c r="Q29" s="115"/>
      <c r="R29" s="115"/>
      <c r="S29" s="116"/>
      <c r="T29" s="119"/>
      <c r="U29" s="119"/>
      <c r="V29" s="119"/>
      <c r="W29" s="119"/>
      <c r="X29" s="153"/>
      <c r="Y29" s="114"/>
      <c r="Z29" s="115"/>
      <c r="AA29" s="115"/>
      <c r="AB29" s="115"/>
      <c r="AC29" s="115"/>
      <c r="AD29" s="115"/>
      <c r="AE29" s="118"/>
      <c r="AF29" s="118"/>
      <c r="AG29" s="115"/>
      <c r="AH29" s="115"/>
      <c r="AI29" s="111"/>
      <c r="AJ29" s="119">
        <v>100</v>
      </c>
      <c r="AK29" s="115"/>
      <c r="AL29" s="115"/>
      <c r="AM29" s="116"/>
      <c r="AN29" s="114"/>
      <c r="AO29" s="115">
        <f>$AD$16*AJ29%</f>
        <v>0</v>
      </c>
      <c r="AP29" s="115"/>
      <c r="AQ29" s="115"/>
      <c r="AR29" s="116"/>
      <c r="AS29" s="119"/>
      <c r="AT29" s="115">
        <f>$AE$16*AJ29%</f>
        <v>0</v>
      </c>
      <c r="AU29" s="115"/>
      <c r="AV29" s="115"/>
      <c r="AW29" s="116"/>
      <c r="AX29" s="119"/>
      <c r="AY29" s="115"/>
      <c r="AZ29" s="115"/>
      <c r="BA29" s="115"/>
      <c r="BB29" s="116"/>
      <c r="BC29" s="119"/>
      <c r="BD29" s="115"/>
      <c r="BE29" s="115"/>
      <c r="BF29" s="115"/>
      <c r="BG29" s="116"/>
      <c r="BH29" s="21"/>
    </row>
    <row r="30" spans="1:60" ht="15.75" hidden="1" thickBot="1" x14ac:dyDescent="0.3">
      <c r="A30" s="4" t="s">
        <v>28</v>
      </c>
      <c r="B30" s="113"/>
      <c r="C30" s="113">
        <f t="shared" si="13"/>
        <v>85529</v>
      </c>
      <c r="D30" s="113"/>
      <c r="E30" s="114"/>
      <c r="F30" s="115"/>
      <c r="G30" s="115"/>
      <c r="H30" s="115"/>
      <c r="I30" s="116"/>
      <c r="J30" s="114"/>
      <c r="K30" s="115"/>
      <c r="L30" s="115"/>
      <c r="M30" s="115"/>
      <c r="N30" s="118"/>
      <c r="O30" s="114"/>
      <c r="P30" s="115"/>
      <c r="Q30" s="115"/>
      <c r="R30" s="115"/>
      <c r="S30" s="116"/>
      <c r="T30" s="119"/>
      <c r="U30" s="119"/>
      <c r="V30" s="119"/>
      <c r="W30" s="119"/>
      <c r="X30" s="153"/>
      <c r="Y30" s="114"/>
      <c r="Z30" s="115"/>
      <c r="AA30" s="115"/>
      <c r="AB30" s="115"/>
      <c r="AC30" s="115"/>
      <c r="AD30" s="115"/>
      <c r="AE30" s="118"/>
      <c r="AF30" s="118"/>
      <c r="AG30" s="115"/>
      <c r="AH30" s="115"/>
      <c r="AI30" s="111"/>
      <c r="AJ30" s="119"/>
      <c r="AK30" s="115"/>
      <c r="AL30" s="115"/>
      <c r="AM30" s="116"/>
      <c r="AN30" s="114"/>
      <c r="AO30" s="115">
        <f>$AD$16*AJ30%</f>
        <v>0</v>
      </c>
      <c r="AP30" s="115"/>
      <c r="AQ30" s="115"/>
      <c r="AR30" s="116"/>
      <c r="AS30" s="119"/>
      <c r="AT30" s="115">
        <f>$AE$16*AJ30%</f>
        <v>0</v>
      </c>
      <c r="AU30" s="115"/>
      <c r="AV30" s="115"/>
      <c r="AW30" s="116"/>
      <c r="AX30" s="119"/>
      <c r="AY30" s="115"/>
      <c r="AZ30" s="115"/>
      <c r="BA30" s="115"/>
      <c r="BB30" s="116"/>
      <c r="BC30" s="119"/>
      <c r="BD30" s="115"/>
      <c r="BE30" s="115"/>
      <c r="BF30" s="115"/>
      <c r="BG30" s="116"/>
      <c r="BH30" s="21"/>
    </row>
    <row r="31" spans="1:60" ht="15.75" hidden="1" thickBot="1" x14ac:dyDescent="0.3">
      <c r="A31" s="8" t="s">
        <v>21</v>
      </c>
      <c r="B31" s="113"/>
      <c r="C31" s="113">
        <f t="shared" si="13"/>
        <v>85529</v>
      </c>
      <c r="D31" s="113"/>
      <c r="E31" s="114"/>
      <c r="F31" s="115"/>
      <c r="G31" s="115"/>
      <c r="H31" s="115"/>
      <c r="I31" s="116"/>
      <c r="J31" s="114"/>
      <c r="K31" s="115">
        <v>20</v>
      </c>
      <c r="L31" s="115"/>
      <c r="M31" s="115"/>
      <c r="N31" s="118"/>
      <c r="O31" s="114"/>
      <c r="P31" s="115"/>
      <c r="Q31" s="115"/>
      <c r="R31" s="115"/>
      <c r="S31" s="116"/>
      <c r="T31" s="119"/>
      <c r="U31" s="119"/>
      <c r="V31" s="119"/>
      <c r="W31" s="119"/>
      <c r="X31" s="153"/>
      <c r="Y31" s="114"/>
      <c r="Z31" s="115"/>
      <c r="AA31" s="115"/>
      <c r="AB31" s="115"/>
      <c r="AC31" s="115"/>
      <c r="AD31" s="115"/>
      <c r="AE31" s="118"/>
      <c r="AF31" s="118"/>
      <c r="AG31" s="115"/>
      <c r="AH31" s="115"/>
      <c r="AI31" s="111"/>
      <c r="AJ31" s="119">
        <v>100</v>
      </c>
      <c r="AK31" s="115"/>
      <c r="AL31" s="115"/>
      <c r="AM31" s="116"/>
      <c r="AN31" s="114"/>
      <c r="AO31" s="115"/>
      <c r="AP31" s="115"/>
      <c r="AQ31" s="115"/>
      <c r="AR31" s="116"/>
      <c r="AS31" s="119"/>
      <c r="AT31" s="115"/>
      <c r="AU31" s="115"/>
      <c r="AV31" s="115"/>
      <c r="AW31" s="116"/>
      <c r="AX31" s="119"/>
      <c r="AY31" s="115"/>
      <c r="AZ31" s="115"/>
      <c r="BA31" s="115"/>
      <c r="BB31" s="116"/>
      <c r="BC31" s="119"/>
      <c r="BD31" s="115"/>
      <c r="BE31" s="115"/>
      <c r="BF31" s="115"/>
      <c r="BG31" s="116"/>
      <c r="BH31" s="21"/>
    </row>
    <row r="32" spans="1:60" ht="15.75" hidden="1" thickBot="1" x14ac:dyDescent="0.3">
      <c r="A32" s="8" t="s">
        <v>26</v>
      </c>
      <c r="B32" s="113"/>
      <c r="C32" s="113">
        <f t="shared" si="13"/>
        <v>85529</v>
      </c>
      <c r="D32" s="113"/>
      <c r="E32" s="114"/>
      <c r="F32" s="115"/>
      <c r="G32" s="115"/>
      <c r="H32" s="115"/>
      <c r="I32" s="116"/>
      <c r="J32" s="114"/>
      <c r="K32" s="115">
        <v>20</v>
      </c>
      <c r="L32" s="115"/>
      <c r="M32" s="115"/>
      <c r="N32" s="118"/>
      <c r="O32" s="114"/>
      <c r="P32" s="115"/>
      <c r="Q32" s="115"/>
      <c r="R32" s="115"/>
      <c r="S32" s="116"/>
      <c r="T32" s="119"/>
      <c r="U32" s="119"/>
      <c r="V32" s="119"/>
      <c r="W32" s="119"/>
      <c r="X32" s="153"/>
      <c r="Y32" s="114"/>
      <c r="Z32" s="115"/>
      <c r="AA32" s="115"/>
      <c r="AB32" s="115"/>
      <c r="AC32" s="115"/>
      <c r="AD32" s="115"/>
      <c r="AE32" s="118"/>
      <c r="AF32" s="118"/>
      <c r="AG32" s="115"/>
      <c r="AH32" s="115"/>
      <c r="AI32" s="111"/>
      <c r="AJ32" s="119">
        <v>100</v>
      </c>
      <c r="AK32" s="115"/>
      <c r="AL32" s="115"/>
      <c r="AM32" s="116"/>
      <c r="AN32" s="114"/>
      <c r="AO32" s="115"/>
      <c r="AP32" s="115"/>
      <c r="AQ32" s="115"/>
      <c r="AR32" s="116"/>
      <c r="AS32" s="119"/>
      <c r="AT32" s="115"/>
      <c r="AU32" s="115"/>
      <c r="AV32" s="115"/>
      <c r="AW32" s="116"/>
      <c r="AX32" s="119"/>
      <c r="AY32" s="115"/>
      <c r="AZ32" s="115"/>
      <c r="BA32" s="115"/>
      <c r="BB32" s="116"/>
      <c r="BC32" s="119"/>
      <c r="BD32" s="115"/>
      <c r="BE32" s="115"/>
      <c r="BF32" s="115"/>
      <c r="BG32" s="116"/>
      <c r="BH32" s="21"/>
    </row>
    <row r="33" spans="1:60" ht="15.75" hidden="1" thickBot="1" x14ac:dyDescent="0.3">
      <c r="A33" s="4" t="s">
        <v>8</v>
      </c>
      <c r="B33" s="113"/>
      <c r="C33" s="113">
        <f t="shared" si="13"/>
        <v>85529</v>
      </c>
      <c r="D33" s="113"/>
      <c r="E33" s="114"/>
      <c r="F33" s="115"/>
      <c r="G33" s="115"/>
      <c r="H33" s="115"/>
      <c r="I33" s="116"/>
      <c r="J33" s="114"/>
      <c r="K33" s="115">
        <v>20</v>
      </c>
      <c r="L33" s="115"/>
      <c r="M33" s="115"/>
      <c r="N33" s="118"/>
      <c r="O33" s="114"/>
      <c r="P33" s="115"/>
      <c r="Q33" s="115"/>
      <c r="R33" s="115"/>
      <c r="S33" s="116"/>
      <c r="T33" s="119"/>
      <c r="U33" s="119"/>
      <c r="V33" s="119"/>
      <c r="W33" s="119"/>
      <c r="X33" s="153"/>
      <c r="Y33" s="114"/>
      <c r="Z33" s="115"/>
      <c r="AA33" s="115"/>
      <c r="AB33" s="115"/>
      <c r="AC33" s="115"/>
      <c r="AD33" s="115"/>
      <c r="AE33" s="118"/>
      <c r="AF33" s="118"/>
      <c r="AG33" s="115"/>
      <c r="AH33" s="115"/>
      <c r="AI33" s="111"/>
      <c r="AJ33" s="119">
        <v>100</v>
      </c>
      <c r="AK33" s="115"/>
      <c r="AL33" s="115"/>
      <c r="AM33" s="116"/>
      <c r="AN33" s="114"/>
      <c r="AO33" s="115"/>
      <c r="AP33" s="115"/>
      <c r="AQ33" s="115"/>
      <c r="AR33" s="116"/>
      <c r="AS33" s="119"/>
      <c r="AT33" s="115"/>
      <c r="AU33" s="115"/>
      <c r="AV33" s="115"/>
      <c r="AW33" s="116"/>
      <c r="AX33" s="119"/>
      <c r="AY33" s="115"/>
      <c r="AZ33" s="115"/>
      <c r="BA33" s="115"/>
      <c r="BB33" s="116"/>
      <c r="BC33" s="119"/>
      <c r="BD33" s="115"/>
      <c r="BE33" s="115"/>
      <c r="BF33" s="115"/>
      <c r="BG33" s="116"/>
      <c r="BH33" s="21"/>
    </row>
    <row r="34" spans="1:60" ht="15.75" hidden="1" thickBot="1" x14ac:dyDescent="0.3">
      <c r="A34" s="12" t="s">
        <v>9</v>
      </c>
      <c r="B34" s="120"/>
      <c r="C34" s="120">
        <f t="shared" si="13"/>
        <v>85529</v>
      </c>
      <c r="D34" s="120"/>
      <c r="E34" s="121"/>
      <c r="F34" s="122"/>
      <c r="G34" s="122"/>
      <c r="H34" s="122"/>
      <c r="I34" s="123"/>
      <c r="J34" s="114"/>
      <c r="K34" s="122">
        <v>20</v>
      </c>
      <c r="L34" s="122"/>
      <c r="M34" s="122"/>
      <c r="N34" s="124"/>
      <c r="O34" s="114"/>
      <c r="P34" s="115"/>
      <c r="Q34" s="115"/>
      <c r="R34" s="115"/>
      <c r="S34" s="116"/>
      <c r="T34" s="119"/>
      <c r="U34" s="119"/>
      <c r="V34" s="119"/>
      <c r="W34" s="119"/>
      <c r="X34" s="153"/>
      <c r="Y34" s="114"/>
      <c r="Z34" s="122"/>
      <c r="AA34" s="122"/>
      <c r="AB34" s="122"/>
      <c r="AC34" s="122"/>
      <c r="AD34" s="122"/>
      <c r="AE34" s="124"/>
      <c r="AF34" s="124"/>
      <c r="AG34" s="122"/>
      <c r="AH34" s="122"/>
      <c r="AI34" s="125"/>
      <c r="AJ34" s="126">
        <v>100</v>
      </c>
      <c r="AK34" s="122"/>
      <c r="AL34" s="122"/>
      <c r="AM34" s="123"/>
      <c r="AN34" s="121"/>
      <c r="AO34" s="122"/>
      <c r="AP34" s="122"/>
      <c r="AQ34" s="122"/>
      <c r="AR34" s="123"/>
      <c r="AS34" s="126"/>
      <c r="AT34" s="122"/>
      <c r="AU34" s="122"/>
      <c r="AV34" s="122"/>
      <c r="AW34" s="123"/>
      <c r="AX34" s="126"/>
      <c r="AY34" s="122"/>
      <c r="AZ34" s="122"/>
      <c r="BA34" s="122"/>
      <c r="BB34" s="123"/>
      <c r="BC34" s="126"/>
      <c r="BD34" s="122"/>
      <c r="BE34" s="122"/>
      <c r="BF34" s="122"/>
      <c r="BG34" s="123"/>
      <c r="BH34" s="21"/>
    </row>
    <row r="35" spans="1:60" ht="15.75" hidden="1" thickBot="1" x14ac:dyDescent="0.3">
      <c r="A35" s="66" t="s">
        <v>22</v>
      </c>
      <c r="B35" s="184">
        <f>B16+B26</f>
        <v>15.75</v>
      </c>
      <c r="C35" s="127">
        <f t="shared" si="13"/>
        <v>85529</v>
      </c>
      <c r="D35" s="127">
        <f>D16+D26</f>
        <v>1347081.75</v>
      </c>
      <c r="E35" s="128"/>
      <c r="F35" s="129"/>
      <c r="G35" s="129"/>
      <c r="H35" s="129"/>
      <c r="I35" s="130"/>
      <c r="J35" s="128"/>
      <c r="K35" s="129"/>
      <c r="L35" s="129"/>
      <c r="M35" s="129"/>
      <c r="N35" s="131"/>
      <c r="O35" s="163"/>
      <c r="P35" s="164"/>
      <c r="Q35" s="164"/>
      <c r="R35" s="164"/>
      <c r="S35" s="165"/>
      <c r="T35" s="132"/>
      <c r="U35" s="129"/>
      <c r="V35" s="129"/>
      <c r="W35" s="130"/>
      <c r="X35" s="154"/>
      <c r="Y35" s="128">
        <f>Y16+Y26</f>
        <v>64430.573874678892</v>
      </c>
      <c r="Z35" s="129"/>
      <c r="AA35" s="129"/>
      <c r="AB35" s="129"/>
      <c r="AC35" s="129"/>
      <c r="AD35" s="129"/>
      <c r="AE35" s="131"/>
      <c r="AF35" s="154"/>
      <c r="AG35" s="127"/>
      <c r="AH35" s="127"/>
      <c r="AI35" s="127">
        <f>AI16+AI26</f>
        <v>275.34433279777301</v>
      </c>
      <c r="AJ35" s="132"/>
      <c r="AK35" s="129"/>
      <c r="AL35" s="129"/>
      <c r="AM35" s="130"/>
      <c r="AN35" s="128"/>
      <c r="AO35" s="129"/>
      <c r="AP35" s="129"/>
      <c r="AQ35" s="129"/>
      <c r="AR35" s="130"/>
      <c r="AS35" s="132"/>
      <c r="AT35" s="129"/>
      <c r="AU35" s="129"/>
      <c r="AV35" s="129"/>
      <c r="AW35" s="130"/>
      <c r="AX35" s="132"/>
      <c r="AY35" s="129"/>
      <c r="AZ35" s="129"/>
      <c r="BA35" s="129"/>
      <c r="BB35" s="130"/>
      <c r="BC35" s="132"/>
      <c r="BD35" s="129"/>
      <c r="BE35" s="129"/>
      <c r="BF35" s="129"/>
      <c r="BG35" s="130"/>
      <c r="BH35" s="21"/>
    </row>
    <row r="36" spans="1:60" hidden="1" x14ac:dyDescent="0.25">
      <c r="A36" s="185"/>
      <c r="B36" s="186"/>
      <c r="C36" s="187"/>
      <c r="D36" s="187"/>
      <c r="E36" s="187"/>
      <c r="F36" s="187"/>
      <c r="G36" s="187"/>
      <c r="H36" s="187"/>
      <c r="I36" s="187"/>
      <c r="J36" s="187"/>
      <c r="K36" s="187"/>
      <c r="L36" s="187"/>
      <c r="M36" s="187"/>
      <c r="N36" s="187"/>
      <c r="O36" s="187"/>
      <c r="P36" s="187"/>
      <c r="Q36" s="187"/>
      <c r="R36" s="187"/>
      <c r="S36" s="187"/>
      <c r="T36" s="187"/>
      <c r="U36" s="187"/>
      <c r="V36" s="187"/>
      <c r="W36" s="187"/>
      <c r="X36" s="187"/>
      <c r="Y36" s="187"/>
      <c r="Z36" s="187"/>
      <c r="AA36" s="187"/>
      <c r="AB36" s="187"/>
      <c r="AC36" s="187"/>
      <c r="AD36" s="187"/>
      <c r="AE36" s="187"/>
      <c r="AF36" s="187"/>
      <c r="AG36" s="187"/>
      <c r="AH36" s="187"/>
      <c r="AI36" s="187"/>
      <c r="AJ36" s="187"/>
      <c r="AK36" s="187"/>
      <c r="AL36" s="187"/>
      <c r="AM36" s="187"/>
      <c r="AN36" s="187"/>
      <c r="AO36" s="187"/>
      <c r="AP36" s="187"/>
      <c r="AQ36" s="187"/>
      <c r="AR36" s="187"/>
      <c r="AS36" s="187"/>
      <c r="AT36" s="187"/>
      <c r="AU36" s="187"/>
      <c r="AV36" s="187"/>
      <c r="AW36" s="187"/>
      <c r="AX36" s="187"/>
      <c r="AY36" s="187"/>
      <c r="AZ36" s="187"/>
      <c r="BA36" s="187"/>
      <c r="BB36" s="187"/>
      <c r="BC36" s="187"/>
      <c r="BD36" s="187"/>
      <c r="BE36" s="187"/>
      <c r="BF36" s="187"/>
      <c r="BG36" s="187"/>
      <c r="BH36" s="21"/>
    </row>
    <row r="37" spans="1:60" hidden="1" x14ac:dyDescent="0.25">
      <c r="A37" s="185"/>
      <c r="B37" s="186"/>
      <c r="C37" s="187"/>
      <c r="D37" s="187"/>
      <c r="E37" s="187"/>
      <c r="F37" s="187"/>
      <c r="G37" s="187"/>
      <c r="H37" s="187"/>
      <c r="I37" s="187"/>
      <c r="J37" s="187"/>
      <c r="K37" s="187"/>
      <c r="L37" s="187"/>
      <c r="M37" s="187"/>
      <c r="N37" s="187"/>
      <c r="O37" s="187"/>
      <c r="P37" s="187"/>
      <c r="Q37" s="187"/>
      <c r="R37" s="187"/>
      <c r="S37" s="187"/>
      <c r="T37" s="187"/>
      <c r="U37" s="187"/>
      <c r="V37" s="187"/>
      <c r="W37" s="187"/>
      <c r="X37" s="187"/>
      <c r="Y37" s="187"/>
      <c r="Z37" s="187"/>
      <c r="AA37" s="187"/>
      <c r="AB37" s="187"/>
      <c r="AC37" s="187"/>
      <c r="AD37" s="187"/>
      <c r="AE37" s="187"/>
      <c r="AF37" s="187"/>
      <c r="AG37" s="187"/>
      <c r="AH37" s="187"/>
      <c r="AI37" s="187"/>
      <c r="AJ37" s="187"/>
      <c r="AK37" s="187"/>
      <c r="AL37" s="187"/>
      <c r="AM37" s="187"/>
      <c r="AN37" s="187"/>
      <c r="AO37" s="187"/>
      <c r="AP37" s="187"/>
      <c r="AQ37" s="187"/>
      <c r="AR37" s="187"/>
      <c r="AS37" s="187"/>
      <c r="AT37" s="187"/>
      <c r="AU37" s="187"/>
      <c r="AV37" s="187"/>
      <c r="AW37" s="187"/>
      <c r="AX37" s="187"/>
      <c r="AY37" s="187"/>
      <c r="AZ37" s="187"/>
      <c r="BA37" s="187"/>
      <c r="BB37" s="187"/>
      <c r="BC37" s="187"/>
      <c r="BD37" s="187"/>
      <c r="BE37" s="187"/>
      <c r="BF37" s="187"/>
      <c r="BG37" s="187"/>
      <c r="BH37" s="21"/>
    </row>
    <row r="38" spans="1:60" ht="15" hidden="1" customHeight="1" x14ac:dyDescent="0.25">
      <c r="A38" s="185"/>
      <c r="B38" s="186"/>
      <c r="C38" s="187"/>
      <c r="D38" s="187"/>
      <c r="E38" s="187"/>
      <c r="F38" s="187"/>
      <c r="G38" s="187"/>
      <c r="H38" s="187"/>
      <c r="I38" s="583" t="s">
        <v>15</v>
      </c>
      <c r="J38" s="583"/>
      <c r="K38" s="583"/>
      <c r="L38" s="583"/>
      <c r="M38" s="583"/>
      <c r="N38" s="583"/>
      <c r="O38" s="583"/>
      <c r="P38" s="583"/>
      <c r="Q38" s="187"/>
      <c r="R38" s="187"/>
      <c r="S38" s="187"/>
      <c r="T38" s="187"/>
      <c r="U38" s="187"/>
      <c r="V38" s="187"/>
      <c r="W38" s="187"/>
      <c r="X38" s="187"/>
      <c r="Y38" s="187"/>
      <c r="Z38" s="187"/>
      <c r="AA38" s="187"/>
      <c r="AB38" s="187"/>
      <c r="AC38" s="187"/>
      <c r="AD38" s="187"/>
      <c r="AE38" s="187"/>
      <c r="AF38" s="187"/>
      <c r="AG38" s="187"/>
      <c r="AH38" s="187"/>
      <c r="AI38" s="187"/>
      <c r="AJ38" s="187"/>
      <c r="AK38" s="187"/>
      <c r="AL38" s="187"/>
      <c r="AM38" s="187"/>
      <c r="AN38" s="187"/>
      <c r="AO38" s="187"/>
      <c r="AP38" s="187"/>
      <c r="AQ38" s="187"/>
      <c r="AR38" s="187"/>
      <c r="AS38" s="187"/>
      <c r="AT38" s="187"/>
      <c r="AU38" s="187"/>
      <c r="AV38" s="187"/>
      <c r="AW38" s="187"/>
      <c r="AX38" s="187"/>
      <c r="AY38" s="187"/>
      <c r="AZ38" s="187"/>
      <c r="BA38" s="187"/>
      <c r="BB38" s="187"/>
      <c r="BC38" s="187"/>
      <c r="BD38" s="187"/>
      <c r="BE38" s="187"/>
      <c r="BF38" s="187"/>
      <c r="BG38" s="187"/>
      <c r="BH38" s="21"/>
    </row>
    <row r="39" spans="1:60" ht="15" hidden="1" customHeight="1" thickBot="1" x14ac:dyDescent="0.3">
      <c r="A39" s="185"/>
      <c r="B39" s="186"/>
      <c r="C39" s="187"/>
      <c r="D39" s="187"/>
      <c r="E39" s="187"/>
      <c r="F39" s="187"/>
      <c r="G39" s="187"/>
      <c r="H39" s="187"/>
      <c r="I39" s="584"/>
      <c r="J39" s="584"/>
      <c r="K39" s="584"/>
      <c r="L39" s="584"/>
      <c r="M39" s="584"/>
      <c r="N39" s="584"/>
      <c r="O39" s="584"/>
      <c r="P39" s="584"/>
      <c r="Q39" s="187"/>
      <c r="R39" s="187"/>
      <c r="S39" s="187"/>
      <c r="T39" s="187"/>
      <c r="U39" s="187"/>
      <c r="V39" s="187"/>
      <c r="W39" s="187"/>
      <c r="X39" s="187"/>
      <c r="Y39" s="187"/>
      <c r="Z39" s="187"/>
      <c r="AA39" s="187"/>
      <c r="AB39" s="187"/>
      <c r="AC39" s="187"/>
      <c r="AD39" s="187"/>
      <c r="AE39" s="187"/>
      <c r="AF39" s="187"/>
      <c r="AG39" s="187"/>
      <c r="AH39" s="187"/>
      <c r="AI39" s="187"/>
      <c r="AJ39" s="187"/>
      <c r="AK39" s="187"/>
      <c r="AL39" s="187"/>
      <c r="AM39" s="187"/>
      <c r="AN39" s="187"/>
      <c r="AO39" s="187"/>
      <c r="AP39" s="187"/>
      <c r="AQ39" s="187"/>
      <c r="AR39" s="187"/>
      <c r="AS39" s="187"/>
      <c r="AT39" s="187"/>
      <c r="AU39" s="187"/>
      <c r="AV39" s="187"/>
      <c r="AW39" s="187"/>
      <c r="AX39" s="187"/>
      <c r="AY39" s="187"/>
      <c r="AZ39" s="187"/>
      <c r="BA39" s="187"/>
      <c r="BB39" s="187"/>
      <c r="BC39" s="187"/>
      <c r="BD39" s="187"/>
      <c r="BE39" s="187"/>
      <c r="BF39" s="187"/>
      <c r="BG39" s="187"/>
      <c r="BH39" s="21"/>
    </row>
    <row r="40" spans="1:60" ht="15" hidden="1" customHeight="1" x14ac:dyDescent="0.25">
      <c r="A40" s="554" t="s">
        <v>53</v>
      </c>
      <c r="B40" s="527" t="s">
        <v>10</v>
      </c>
      <c r="C40" s="527" t="s">
        <v>54</v>
      </c>
      <c r="D40" s="527" t="s">
        <v>55</v>
      </c>
      <c r="E40" s="530" t="s">
        <v>57</v>
      </c>
      <c r="F40" s="531"/>
      <c r="G40" s="531"/>
      <c r="H40" s="531"/>
      <c r="I40" s="532"/>
      <c r="J40" s="530" t="s">
        <v>59</v>
      </c>
      <c r="K40" s="531"/>
      <c r="L40" s="531"/>
      <c r="M40" s="531"/>
      <c r="N40" s="532"/>
      <c r="O40" s="530" t="s">
        <v>77</v>
      </c>
      <c r="P40" s="531"/>
      <c r="Q40" s="531"/>
      <c r="R40" s="531"/>
      <c r="S40" s="532"/>
      <c r="T40" s="530" t="s">
        <v>78</v>
      </c>
      <c r="U40" s="531"/>
      <c r="V40" s="531"/>
      <c r="W40" s="531"/>
      <c r="X40" s="532"/>
      <c r="Y40" s="542" t="s">
        <v>58</v>
      </c>
      <c r="Z40" s="543"/>
      <c r="AA40" s="543"/>
      <c r="AB40" s="543"/>
      <c r="AC40" s="543"/>
      <c r="AD40" s="543"/>
      <c r="AE40" s="543"/>
      <c r="AF40" s="543"/>
      <c r="AG40" s="543"/>
      <c r="AH40" s="543"/>
      <c r="AI40" s="544"/>
      <c r="AJ40" s="542" t="s">
        <v>60</v>
      </c>
      <c r="AK40" s="543"/>
      <c r="AL40" s="543"/>
      <c r="AM40" s="544"/>
      <c r="AN40" s="530" t="s">
        <v>64</v>
      </c>
      <c r="AO40" s="531"/>
      <c r="AP40" s="531"/>
      <c r="AQ40" s="531"/>
      <c r="AR40" s="532"/>
      <c r="AS40" s="530" t="s">
        <v>65</v>
      </c>
      <c r="AT40" s="531"/>
      <c r="AU40" s="531"/>
      <c r="AV40" s="531"/>
      <c r="AW40" s="532"/>
      <c r="AX40" s="530" t="s">
        <v>68</v>
      </c>
      <c r="AY40" s="531"/>
      <c r="AZ40" s="531"/>
      <c r="BA40" s="531"/>
      <c r="BB40" s="532"/>
      <c r="BC40" s="530" t="s">
        <v>69</v>
      </c>
      <c r="BD40" s="531"/>
      <c r="BE40" s="531"/>
      <c r="BF40" s="531"/>
      <c r="BG40" s="532"/>
      <c r="BH40" s="21"/>
    </row>
    <row r="41" spans="1:60" ht="15" hidden="1" customHeight="1" x14ac:dyDescent="0.25">
      <c r="A41" s="555"/>
      <c r="B41" s="528"/>
      <c r="C41" s="528"/>
      <c r="D41" s="528"/>
      <c r="E41" s="533"/>
      <c r="F41" s="534"/>
      <c r="G41" s="534"/>
      <c r="H41" s="534"/>
      <c r="I41" s="535"/>
      <c r="J41" s="533"/>
      <c r="K41" s="534"/>
      <c r="L41" s="534"/>
      <c r="M41" s="534"/>
      <c r="N41" s="535"/>
      <c r="O41" s="533"/>
      <c r="P41" s="534"/>
      <c r="Q41" s="534"/>
      <c r="R41" s="534"/>
      <c r="S41" s="535"/>
      <c r="T41" s="533"/>
      <c r="U41" s="534"/>
      <c r="V41" s="534"/>
      <c r="W41" s="534"/>
      <c r="X41" s="535"/>
      <c r="Y41" s="545"/>
      <c r="Z41" s="546"/>
      <c r="AA41" s="546"/>
      <c r="AB41" s="546"/>
      <c r="AC41" s="546"/>
      <c r="AD41" s="546"/>
      <c r="AE41" s="546"/>
      <c r="AF41" s="546"/>
      <c r="AG41" s="546"/>
      <c r="AH41" s="546"/>
      <c r="AI41" s="547"/>
      <c r="AJ41" s="545"/>
      <c r="AK41" s="546"/>
      <c r="AL41" s="546"/>
      <c r="AM41" s="547"/>
      <c r="AN41" s="533"/>
      <c r="AO41" s="534"/>
      <c r="AP41" s="534"/>
      <c r="AQ41" s="534"/>
      <c r="AR41" s="535"/>
      <c r="AS41" s="533"/>
      <c r="AT41" s="534"/>
      <c r="AU41" s="534"/>
      <c r="AV41" s="534"/>
      <c r="AW41" s="535"/>
      <c r="AX41" s="533"/>
      <c r="AY41" s="534"/>
      <c r="AZ41" s="534"/>
      <c r="BA41" s="534"/>
      <c r="BB41" s="535"/>
      <c r="BC41" s="533"/>
      <c r="BD41" s="534"/>
      <c r="BE41" s="534"/>
      <c r="BF41" s="534"/>
      <c r="BG41" s="535"/>
      <c r="BH41" s="21"/>
    </row>
    <row r="42" spans="1:60" ht="15" hidden="1" customHeight="1" thickBot="1" x14ac:dyDescent="0.3">
      <c r="A42" s="555"/>
      <c r="B42" s="528"/>
      <c r="C42" s="528"/>
      <c r="D42" s="528"/>
      <c r="E42" s="536"/>
      <c r="F42" s="537"/>
      <c r="G42" s="537"/>
      <c r="H42" s="537"/>
      <c r="I42" s="538"/>
      <c r="J42" s="536"/>
      <c r="K42" s="537"/>
      <c r="L42" s="537"/>
      <c r="M42" s="537"/>
      <c r="N42" s="538"/>
      <c r="O42" s="536"/>
      <c r="P42" s="537"/>
      <c r="Q42" s="537"/>
      <c r="R42" s="537"/>
      <c r="S42" s="538"/>
      <c r="T42" s="536"/>
      <c r="U42" s="537"/>
      <c r="V42" s="537"/>
      <c r="W42" s="537"/>
      <c r="X42" s="538"/>
      <c r="Y42" s="548"/>
      <c r="Z42" s="549"/>
      <c r="AA42" s="549"/>
      <c r="AB42" s="549"/>
      <c r="AC42" s="549"/>
      <c r="AD42" s="549"/>
      <c r="AE42" s="549"/>
      <c r="AF42" s="549"/>
      <c r="AG42" s="549"/>
      <c r="AH42" s="549"/>
      <c r="AI42" s="550"/>
      <c r="AJ42" s="548"/>
      <c r="AK42" s="549"/>
      <c r="AL42" s="549"/>
      <c r="AM42" s="550"/>
      <c r="AN42" s="536"/>
      <c r="AO42" s="537"/>
      <c r="AP42" s="537"/>
      <c r="AQ42" s="537"/>
      <c r="AR42" s="538"/>
      <c r="AS42" s="536"/>
      <c r="AT42" s="537"/>
      <c r="AU42" s="537"/>
      <c r="AV42" s="537"/>
      <c r="AW42" s="538"/>
      <c r="AX42" s="536"/>
      <c r="AY42" s="537"/>
      <c r="AZ42" s="537"/>
      <c r="BA42" s="537"/>
      <c r="BB42" s="538"/>
      <c r="BC42" s="536"/>
      <c r="BD42" s="537"/>
      <c r="BE42" s="537"/>
      <c r="BF42" s="537"/>
      <c r="BG42" s="538"/>
      <c r="BH42" s="21"/>
    </row>
    <row r="43" spans="1:60" ht="15" hidden="1" customHeight="1" x14ac:dyDescent="0.25">
      <c r="A43" s="555"/>
      <c r="B43" s="528"/>
      <c r="C43" s="528"/>
      <c r="D43" s="528"/>
      <c r="E43" s="554" t="s">
        <v>29</v>
      </c>
      <c r="F43" s="539" t="s">
        <v>43</v>
      </c>
      <c r="G43" s="539" t="s">
        <v>44</v>
      </c>
      <c r="H43" s="539" t="s">
        <v>45</v>
      </c>
      <c r="I43" s="539" t="s">
        <v>46</v>
      </c>
      <c r="J43" s="554" t="s">
        <v>29</v>
      </c>
      <c r="K43" s="539" t="s">
        <v>43</v>
      </c>
      <c r="L43" s="539" t="s">
        <v>71</v>
      </c>
      <c r="M43" s="539" t="s">
        <v>45</v>
      </c>
      <c r="N43" s="539" t="s">
        <v>46</v>
      </c>
      <c r="O43" s="561" t="s">
        <v>40</v>
      </c>
      <c r="P43" s="651" t="s">
        <v>41</v>
      </c>
      <c r="Q43" s="651" t="s">
        <v>61</v>
      </c>
      <c r="R43" s="648" t="s">
        <v>56</v>
      </c>
      <c r="S43" s="645" t="s">
        <v>72</v>
      </c>
      <c r="T43" s="539" t="s">
        <v>40</v>
      </c>
      <c r="U43" s="539" t="s">
        <v>41</v>
      </c>
      <c r="V43" s="539" t="s">
        <v>61</v>
      </c>
      <c r="W43" s="551" t="s">
        <v>56</v>
      </c>
      <c r="X43" s="539" t="s">
        <v>72</v>
      </c>
      <c r="Y43" s="561" t="s">
        <v>73</v>
      </c>
      <c r="Z43" s="36"/>
      <c r="AA43" s="37"/>
      <c r="AB43" s="577" t="s">
        <v>75</v>
      </c>
      <c r="AC43" s="539" t="s">
        <v>39</v>
      </c>
      <c r="AD43" s="539" t="s">
        <v>38</v>
      </c>
      <c r="AE43" s="539" t="s">
        <v>52</v>
      </c>
      <c r="AF43" s="539" t="s">
        <v>76</v>
      </c>
      <c r="AG43" s="539" t="s">
        <v>66</v>
      </c>
      <c r="AH43" s="539" t="s">
        <v>67</v>
      </c>
      <c r="AI43" s="539" t="s">
        <v>70</v>
      </c>
      <c r="AJ43" s="539" t="s">
        <v>40</v>
      </c>
      <c r="AK43" s="539" t="s">
        <v>41</v>
      </c>
      <c r="AL43" s="539" t="s">
        <v>61</v>
      </c>
      <c r="AM43" s="551" t="s">
        <v>56</v>
      </c>
      <c r="AN43" s="527" t="s">
        <v>48</v>
      </c>
      <c r="AO43" s="527" t="s">
        <v>49</v>
      </c>
      <c r="AP43" s="527" t="s">
        <v>50</v>
      </c>
      <c r="AQ43" s="527" t="s">
        <v>62</v>
      </c>
      <c r="AR43" s="527" t="s">
        <v>51</v>
      </c>
      <c r="AS43" s="527" t="s">
        <v>48</v>
      </c>
      <c r="AT43" s="527" t="s">
        <v>49</v>
      </c>
      <c r="AU43" s="527" t="s">
        <v>50</v>
      </c>
      <c r="AV43" s="527" t="s">
        <v>62</v>
      </c>
      <c r="AW43" s="527" t="s">
        <v>51</v>
      </c>
      <c r="AX43" s="527" t="s">
        <v>48</v>
      </c>
      <c r="AY43" s="527" t="s">
        <v>49</v>
      </c>
      <c r="AZ43" s="527" t="s">
        <v>50</v>
      </c>
      <c r="BA43" s="527" t="s">
        <v>62</v>
      </c>
      <c r="BB43" s="527" t="s">
        <v>51</v>
      </c>
      <c r="BC43" s="527" t="s">
        <v>48</v>
      </c>
      <c r="BD43" s="527" t="s">
        <v>49</v>
      </c>
      <c r="BE43" s="527" t="s">
        <v>50</v>
      </c>
      <c r="BF43" s="527" t="s">
        <v>62</v>
      </c>
      <c r="BG43" s="527" t="s">
        <v>51</v>
      </c>
      <c r="BH43" s="21"/>
    </row>
    <row r="44" spans="1:60" hidden="1" x14ac:dyDescent="0.25">
      <c r="A44" s="555"/>
      <c r="B44" s="528"/>
      <c r="C44" s="528"/>
      <c r="D44" s="528"/>
      <c r="E44" s="555"/>
      <c r="F44" s="540"/>
      <c r="G44" s="540"/>
      <c r="H44" s="540"/>
      <c r="I44" s="540"/>
      <c r="J44" s="555"/>
      <c r="K44" s="540"/>
      <c r="L44" s="540"/>
      <c r="M44" s="540"/>
      <c r="N44" s="540"/>
      <c r="O44" s="562"/>
      <c r="P44" s="652"/>
      <c r="Q44" s="652"/>
      <c r="R44" s="649"/>
      <c r="S44" s="646"/>
      <c r="T44" s="540"/>
      <c r="U44" s="540"/>
      <c r="V44" s="540"/>
      <c r="W44" s="552"/>
      <c r="X44" s="540"/>
      <c r="Y44" s="562"/>
      <c r="Z44" s="38"/>
      <c r="AA44" s="39"/>
      <c r="AB44" s="578"/>
      <c r="AC44" s="540"/>
      <c r="AD44" s="540"/>
      <c r="AE44" s="540"/>
      <c r="AF44" s="540"/>
      <c r="AG44" s="540"/>
      <c r="AH44" s="540"/>
      <c r="AI44" s="540"/>
      <c r="AJ44" s="540"/>
      <c r="AK44" s="540"/>
      <c r="AL44" s="540"/>
      <c r="AM44" s="552"/>
      <c r="AN44" s="528"/>
      <c r="AO44" s="528"/>
      <c r="AP44" s="528"/>
      <c r="AQ44" s="528"/>
      <c r="AR44" s="528"/>
      <c r="AS44" s="528"/>
      <c r="AT44" s="528"/>
      <c r="AU44" s="528"/>
      <c r="AV44" s="528"/>
      <c r="AW44" s="528"/>
      <c r="AX44" s="528"/>
      <c r="AY44" s="528"/>
      <c r="AZ44" s="528"/>
      <c r="BA44" s="528"/>
      <c r="BB44" s="528"/>
      <c r="BC44" s="528"/>
      <c r="BD44" s="528"/>
      <c r="BE44" s="528"/>
      <c r="BF44" s="528"/>
      <c r="BG44" s="528"/>
      <c r="BH44" s="21"/>
    </row>
    <row r="45" spans="1:60" hidden="1" x14ac:dyDescent="0.25">
      <c r="A45" s="555"/>
      <c r="B45" s="528"/>
      <c r="C45" s="528"/>
      <c r="D45" s="528"/>
      <c r="E45" s="555"/>
      <c r="F45" s="540"/>
      <c r="G45" s="540"/>
      <c r="H45" s="540"/>
      <c r="I45" s="540"/>
      <c r="J45" s="555"/>
      <c r="K45" s="540"/>
      <c r="L45" s="540"/>
      <c r="M45" s="540"/>
      <c r="N45" s="540"/>
      <c r="O45" s="562"/>
      <c r="P45" s="652"/>
      <c r="Q45" s="652"/>
      <c r="R45" s="649"/>
      <c r="S45" s="646"/>
      <c r="T45" s="540"/>
      <c r="U45" s="540"/>
      <c r="V45" s="540"/>
      <c r="W45" s="552"/>
      <c r="X45" s="540"/>
      <c r="Y45" s="562"/>
      <c r="Z45" s="38"/>
      <c r="AA45" s="39"/>
      <c r="AB45" s="578"/>
      <c r="AC45" s="540"/>
      <c r="AD45" s="540"/>
      <c r="AE45" s="540"/>
      <c r="AF45" s="540"/>
      <c r="AG45" s="540"/>
      <c r="AH45" s="540"/>
      <c r="AI45" s="540"/>
      <c r="AJ45" s="540"/>
      <c r="AK45" s="540"/>
      <c r="AL45" s="540"/>
      <c r="AM45" s="552"/>
      <c r="AN45" s="528"/>
      <c r="AO45" s="528"/>
      <c r="AP45" s="528"/>
      <c r="AQ45" s="528"/>
      <c r="AR45" s="528"/>
      <c r="AS45" s="528"/>
      <c r="AT45" s="528"/>
      <c r="AU45" s="528"/>
      <c r="AV45" s="528"/>
      <c r="AW45" s="528"/>
      <c r="AX45" s="528"/>
      <c r="AY45" s="528"/>
      <c r="AZ45" s="528"/>
      <c r="BA45" s="528"/>
      <c r="BB45" s="528"/>
      <c r="BC45" s="528"/>
      <c r="BD45" s="528"/>
      <c r="BE45" s="528"/>
      <c r="BF45" s="528"/>
      <c r="BG45" s="528"/>
      <c r="BH45" s="21"/>
    </row>
    <row r="46" spans="1:60" hidden="1" x14ac:dyDescent="0.25">
      <c r="A46" s="555"/>
      <c r="B46" s="528"/>
      <c r="C46" s="528"/>
      <c r="D46" s="528"/>
      <c r="E46" s="555"/>
      <c r="F46" s="540"/>
      <c r="G46" s="540"/>
      <c r="H46" s="540"/>
      <c r="I46" s="540"/>
      <c r="J46" s="555"/>
      <c r="K46" s="540"/>
      <c r="L46" s="540"/>
      <c r="M46" s="540"/>
      <c r="N46" s="540"/>
      <c r="O46" s="562"/>
      <c r="P46" s="652"/>
      <c r="Q46" s="652"/>
      <c r="R46" s="649"/>
      <c r="S46" s="646"/>
      <c r="T46" s="540"/>
      <c r="U46" s="540"/>
      <c r="V46" s="540"/>
      <c r="W46" s="552"/>
      <c r="X46" s="540"/>
      <c r="Y46" s="562"/>
      <c r="Z46" s="38"/>
      <c r="AA46" s="39"/>
      <c r="AB46" s="578"/>
      <c r="AC46" s="540"/>
      <c r="AD46" s="540"/>
      <c r="AE46" s="540"/>
      <c r="AF46" s="540"/>
      <c r="AG46" s="540"/>
      <c r="AH46" s="540"/>
      <c r="AI46" s="540"/>
      <c r="AJ46" s="540"/>
      <c r="AK46" s="540"/>
      <c r="AL46" s="540"/>
      <c r="AM46" s="552"/>
      <c r="AN46" s="528"/>
      <c r="AO46" s="528"/>
      <c r="AP46" s="528"/>
      <c r="AQ46" s="528"/>
      <c r="AR46" s="528"/>
      <c r="AS46" s="528"/>
      <c r="AT46" s="528"/>
      <c r="AU46" s="528"/>
      <c r="AV46" s="528"/>
      <c r="AW46" s="528"/>
      <c r="AX46" s="528"/>
      <c r="AY46" s="528"/>
      <c r="AZ46" s="528"/>
      <c r="BA46" s="528"/>
      <c r="BB46" s="528"/>
      <c r="BC46" s="528"/>
      <c r="BD46" s="528"/>
      <c r="BE46" s="528"/>
      <c r="BF46" s="528"/>
      <c r="BG46" s="528"/>
      <c r="BH46" s="21"/>
    </row>
    <row r="47" spans="1:60" ht="15.75" hidden="1" thickBot="1" x14ac:dyDescent="0.3">
      <c r="A47" s="556"/>
      <c r="B47" s="529"/>
      <c r="C47" s="529"/>
      <c r="D47" s="529"/>
      <c r="E47" s="556"/>
      <c r="F47" s="541"/>
      <c r="G47" s="541"/>
      <c r="H47" s="541"/>
      <c r="I47" s="541"/>
      <c r="J47" s="556"/>
      <c r="K47" s="541"/>
      <c r="L47" s="541"/>
      <c r="M47" s="541"/>
      <c r="N47" s="541"/>
      <c r="O47" s="563"/>
      <c r="P47" s="653"/>
      <c r="Q47" s="653"/>
      <c r="R47" s="650"/>
      <c r="S47" s="647"/>
      <c r="T47" s="541"/>
      <c r="U47" s="541"/>
      <c r="V47" s="541"/>
      <c r="W47" s="553"/>
      <c r="X47" s="541"/>
      <c r="Y47" s="563"/>
      <c r="Z47" s="40"/>
      <c r="AA47" s="41"/>
      <c r="AB47" s="579"/>
      <c r="AC47" s="541"/>
      <c r="AD47" s="541"/>
      <c r="AE47" s="541"/>
      <c r="AF47" s="541"/>
      <c r="AG47" s="541"/>
      <c r="AH47" s="541"/>
      <c r="AI47" s="541"/>
      <c r="AJ47" s="541"/>
      <c r="AK47" s="541"/>
      <c r="AL47" s="541"/>
      <c r="AM47" s="553"/>
      <c r="AN47" s="529"/>
      <c r="AO47" s="529"/>
      <c r="AP47" s="529"/>
      <c r="AQ47" s="529"/>
      <c r="AR47" s="529"/>
      <c r="AS47" s="529"/>
      <c r="AT47" s="529"/>
      <c r="AU47" s="529"/>
      <c r="AV47" s="529"/>
      <c r="AW47" s="529"/>
      <c r="AX47" s="529"/>
      <c r="AY47" s="529"/>
      <c r="AZ47" s="529"/>
      <c r="BA47" s="529"/>
      <c r="BB47" s="529"/>
      <c r="BC47" s="529"/>
      <c r="BD47" s="529"/>
      <c r="BE47" s="529"/>
      <c r="BF47" s="529"/>
      <c r="BG47" s="529"/>
      <c r="BH47" s="21"/>
    </row>
    <row r="48" spans="1:60" hidden="1" x14ac:dyDescent="0.25">
      <c r="A48" s="1" t="s">
        <v>27</v>
      </c>
      <c r="B48" s="188">
        <f>B49+B50+B51+B52+B53+B54+B55+B56+B57</f>
        <v>13.75</v>
      </c>
      <c r="C48" s="105">
        <f>(BK2-(BK3-BK4)*BK5)*BK6*BK7*BK8</f>
        <v>85528.871999999988</v>
      </c>
      <c r="D48" s="105">
        <f>D49+D50+D51+D52+D53+D54+D55+D56+D57</f>
        <v>1176023.75</v>
      </c>
      <c r="E48" s="106"/>
      <c r="F48" s="107"/>
      <c r="G48" s="183"/>
      <c r="H48" s="107"/>
      <c r="I48" s="108"/>
      <c r="J48" s="106"/>
      <c r="K48" s="107"/>
      <c r="L48" s="107"/>
      <c r="M48" s="107"/>
      <c r="N48" s="109"/>
      <c r="O48" s="166"/>
      <c r="P48" s="110"/>
      <c r="Q48" s="110"/>
      <c r="R48" s="110"/>
      <c r="S48" s="167"/>
      <c r="T48" s="112"/>
      <c r="U48" s="107"/>
      <c r="V48" s="107"/>
      <c r="W48" s="108"/>
      <c r="X48" s="152"/>
      <c r="Y48" s="106">
        <f>Y49+Y50+Y51+Y52+Y53+Y54+Y55+Y56+Y57</f>
        <v>56997.67612967889</v>
      </c>
      <c r="Z48" s="107"/>
      <c r="AA48" s="107"/>
      <c r="AB48" s="107"/>
      <c r="AC48" s="107"/>
      <c r="AD48" s="107"/>
      <c r="AE48" s="109"/>
      <c r="AF48" s="170"/>
      <c r="AG48" s="110"/>
      <c r="AH48" s="110"/>
      <c r="AI48" s="111">
        <f>AI49+AI50+AI51+AI52+AI53+AI54+AI55+AI56+AI57</f>
        <v>243.57981251999524</v>
      </c>
      <c r="AJ48" s="112"/>
      <c r="AK48" s="107"/>
      <c r="AL48" s="107"/>
      <c r="AM48" s="108"/>
      <c r="AN48" s="106"/>
      <c r="AO48" s="107"/>
      <c r="AP48" s="107"/>
      <c r="AQ48" s="107"/>
      <c r="AR48" s="108"/>
      <c r="AS48" s="112"/>
      <c r="AT48" s="107"/>
      <c r="AU48" s="107"/>
      <c r="AV48" s="107"/>
      <c r="AW48" s="108"/>
      <c r="AX48" s="112"/>
      <c r="AY48" s="107"/>
      <c r="AZ48" s="107"/>
      <c r="BA48" s="107"/>
      <c r="BB48" s="108"/>
      <c r="BC48" s="112"/>
      <c r="BD48" s="107"/>
      <c r="BE48" s="107"/>
      <c r="BF48" s="107"/>
      <c r="BG48" s="108"/>
      <c r="BH48" s="21"/>
    </row>
    <row r="49" spans="1:60" hidden="1" x14ac:dyDescent="0.25">
      <c r="A49" s="3" t="s">
        <v>0</v>
      </c>
      <c r="B49" s="189">
        <v>1.5</v>
      </c>
      <c r="C49" s="113">
        <f>ROUND(C48,0)</f>
        <v>85529</v>
      </c>
      <c r="D49" s="113">
        <f>B49*C49</f>
        <v>128293.5</v>
      </c>
      <c r="E49" s="114">
        <f>D49/S49</f>
        <v>23.649980291683093</v>
      </c>
      <c r="F49" s="115">
        <v>30</v>
      </c>
      <c r="G49" s="117">
        <f t="shared" ref="G49:G55" si="50">F49/1.3</f>
        <v>23.076923076923077</v>
      </c>
      <c r="H49" s="115">
        <f>F49</f>
        <v>30</v>
      </c>
      <c r="I49" s="116">
        <f>G49/1.3</f>
        <v>17.751479289940828</v>
      </c>
      <c r="J49" s="114">
        <f t="shared" ref="J49:J58" si="51">D49/X49</f>
        <v>15.766653527788728</v>
      </c>
      <c r="K49" s="115">
        <f t="shared" ref="K49:K55" si="52">F49/1.5</f>
        <v>20</v>
      </c>
      <c r="L49" s="115">
        <f>K49/1.3</f>
        <v>15.384615384615383</v>
      </c>
      <c r="M49" s="115">
        <f t="shared" ref="M49:N58" si="53">H49/1.5</f>
        <v>20</v>
      </c>
      <c r="N49" s="118">
        <f>I49/1.5</f>
        <v>11.834319526627219</v>
      </c>
      <c r="O49" s="114">
        <f>(D49*AJ49/100)/F49</f>
        <v>1625.0509999999999</v>
      </c>
      <c r="P49" s="115">
        <f t="shared" ref="P49:P58" si="54">(D49*AK49/100)/G49</f>
        <v>1779.0031999999999</v>
      </c>
      <c r="Q49" s="115">
        <f t="shared" ref="Q49:Q58" si="55">(D49*AL49/100)/H49</f>
        <v>213.82250000000002</v>
      </c>
      <c r="R49" s="115">
        <f t="shared" ref="R49:R58" si="56">(D49*AM49/100)/I49</f>
        <v>1806.800125</v>
      </c>
      <c r="S49" s="116">
        <f>O49+P49+Q49+R49</f>
        <v>5424.6768249999996</v>
      </c>
      <c r="T49" s="119">
        <f t="shared" ref="T49:T58" si="57">(D49*AJ49/100)/K49</f>
        <v>2437.5765000000001</v>
      </c>
      <c r="U49" s="119">
        <f t="shared" ref="U49:U58" si="58">(D49*AK49/100)/L49</f>
        <v>2668.5048000000002</v>
      </c>
      <c r="V49" s="119">
        <f t="shared" ref="V49:V55" si="59">(D49*AL49/100)/M49</f>
        <v>320.73374999999999</v>
      </c>
      <c r="W49" s="119">
        <f t="shared" ref="W49:W55" si="60">(D49*AM49/100)/N49</f>
        <v>2710.2001875000001</v>
      </c>
      <c r="X49" s="153">
        <f>T49+U49+V49+W49</f>
        <v>8137.0152374999998</v>
      </c>
      <c r="Y49" s="114">
        <f>D49/E49</f>
        <v>5424.6768249999996</v>
      </c>
      <c r="Z49" s="117"/>
      <c r="AA49" s="117"/>
      <c r="AB49" s="117">
        <f>D49/J49</f>
        <v>8137.0152374999998</v>
      </c>
      <c r="AC49" s="115">
        <f>C49/E49</f>
        <v>3616.4512166666664</v>
      </c>
      <c r="AD49" s="115">
        <f>AC49/$BM$2</f>
        <v>15.454919729344729</v>
      </c>
      <c r="AE49" s="118">
        <f>AD49*1.5</f>
        <v>23.182379594017092</v>
      </c>
      <c r="AF49" s="118">
        <f>C49/J49/$BM$2</f>
        <v>23.182379594017092</v>
      </c>
      <c r="AG49" s="115">
        <f>AD49/4</f>
        <v>3.8637299323361822</v>
      </c>
      <c r="AH49" s="115">
        <f>AD49/2</f>
        <v>7.7274598646723645</v>
      </c>
      <c r="AI49" s="111">
        <f>AD49*B49</f>
        <v>23.182379594017092</v>
      </c>
      <c r="AJ49" s="119">
        <v>38</v>
      </c>
      <c r="AK49" s="115">
        <f>100-AJ49-AL49-AM49</f>
        <v>32</v>
      </c>
      <c r="AL49" s="115">
        <v>5</v>
      </c>
      <c r="AM49" s="116">
        <v>25</v>
      </c>
      <c r="AN49" s="114">
        <f>AO49+AP49+AQ49+AR49</f>
        <v>15.454919729344731</v>
      </c>
      <c r="AO49" s="115">
        <f>AD49*AJ49%</f>
        <v>5.8728694971509974</v>
      </c>
      <c r="AP49" s="115">
        <f>AD49*AK49%</f>
        <v>4.9455743133903134</v>
      </c>
      <c r="AQ49" s="115">
        <f>AD49*AL49%</f>
        <v>0.77274598646723647</v>
      </c>
      <c r="AR49" s="116">
        <f>AD49*AM49%</f>
        <v>3.8637299323361822</v>
      </c>
      <c r="AS49" s="119">
        <f>AT49+AU49+AV49+AW49</f>
        <v>23.182379594017092</v>
      </c>
      <c r="AT49" s="115">
        <f>AE49*AJ49%</f>
        <v>8.8093042457264961</v>
      </c>
      <c r="AU49" s="115">
        <f>AE49*AK49%</f>
        <v>7.4183614700854701</v>
      </c>
      <c r="AV49" s="115">
        <f>AE49*AL49%</f>
        <v>1.1591189797008548</v>
      </c>
      <c r="AW49" s="116">
        <f>AE49*AM49%</f>
        <v>5.7955948985042731</v>
      </c>
      <c r="AX49" s="119">
        <f t="shared" ref="AX49:AX58" si="61">AY49+AZ49+BA49+BB49</f>
        <v>3.8637299323361827</v>
      </c>
      <c r="AY49" s="115">
        <f>AG49*AJ49%</f>
        <v>1.4682173742877493</v>
      </c>
      <c r="AZ49" s="115">
        <f>AG49*AK49%</f>
        <v>1.2363935783475783</v>
      </c>
      <c r="BA49" s="115">
        <f>AG49*AL49%</f>
        <v>0.19318649661680912</v>
      </c>
      <c r="BB49" s="115">
        <f>AG49*AM49%</f>
        <v>0.96593248308404556</v>
      </c>
      <c r="BC49" s="119">
        <f>BD49+BE49+BF49+BG49</f>
        <v>7.7274598646723653</v>
      </c>
      <c r="BD49" s="115">
        <f>AH49*AJ49%</f>
        <v>2.9364347485754987</v>
      </c>
      <c r="BE49" s="115">
        <f>AH49*AK49%</f>
        <v>2.4727871566951567</v>
      </c>
      <c r="BF49" s="115">
        <f>AH49*AL49%</f>
        <v>0.38637299323361823</v>
      </c>
      <c r="BG49" s="115">
        <f>AH49*AM49%</f>
        <v>1.9318649661680911</v>
      </c>
      <c r="BH49" s="21"/>
    </row>
    <row r="50" spans="1:60" hidden="1" x14ac:dyDescent="0.25">
      <c r="A50" s="3" t="s">
        <v>1</v>
      </c>
      <c r="B50" s="189">
        <v>1.5</v>
      </c>
      <c r="C50" s="113">
        <f t="shared" ref="C50:C67" si="62">ROUND(C49,0)</f>
        <v>85529</v>
      </c>
      <c r="D50" s="113">
        <f>B50*C50</f>
        <v>128293.5</v>
      </c>
      <c r="E50" s="114">
        <f t="shared" ref="E50:E58" si="63">D50/S50</f>
        <v>19.432568985619898</v>
      </c>
      <c r="F50" s="115">
        <v>25</v>
      </c>
      <c r="G50" s="117">
        <f t="shared" si="50"/>
        <v>19.23076923076923</v>
      </c>
      <c r="H50" s="115">
        <f t="shared" ref="H50:H58" si="64">F50</f>
        <v>25</v>
      </c>
      <c r="I50" s="116">
        <f t="shared" ref="I50:I58" si="65">G50/1.3</f>
        <v>14.792899408284022</v>
      </c>
      <c r="J50" s="114">
        <f t="shared" si="51"/>
        <v>12.955045990413264</v>
      </c>
      <c r="K50" s="115">
        <f t="shared" si="52"/>
        <v>16.666666666666668</v>
      </c>
      <c r="L50" s="115">
        <f t="shared" ref="L50:L55" si="66">K50/1.3</f>
        <v>12.820512820512821</v>
      </c>
      <c r="M50" s="115">
        <f t="shared" si="53"/>
        <v>16.666666666666668</v>
      </c>
      <c r="N50" s="118">
        <f t="shared" si="53"/>
        <v>9.8619329388560146</v>
      </c>
      <c r="O50" s="114">
        <f t="shared" ref="O50:O58" si="67">(D50*AJ50/100)/F50</f>
        <v>1642.1568</v>
      </c>
      <c r="P50" s="115">
        <f t="shared" si="54"/>
        <v>2535.0795600000001</v>
      </c>
      <c r="Q50" s="115">
        <f t="shared" si="55"/>
        <v>256.58699999999999</v>
      </c>
      <c r="R50" s="115">
        <f t="shared" si="56"/>
        <v>2168.1601500000002</v>
      </c>
      <c r="S50" s="116">
        <f t="shared" ref="S50:S58" si="68">O50+P50+Q50+R50</f>
        <v>6601.98351</v>
      </c>
      <c r="T50" s="119">
        <f t="shared" si="57"/>
        <v>2463.2351999999996</v>
      </c>
      <c r="U50" s="119">
        <f t="shared" si="58"/>
        <v>3802.6193399999997</v>
      </c>
      <c r="V50" s="119">
        <f t="shared" si="59"/>
        <v>384.88049999999998</v>
      </c>
      <c r="W50" s="119">
        <f t="shared" si="60"/>
        <v>3252.2402250000005</v>
      </c>
      <c r="X50" s="153">
        <f t="shared" ref="X50:X58" si="69">T50+U50+V50+W50</f>
        <v>9902.9752650000009</v>
      </c>
      <c r="Y50" s="114">
        <f t="shared" ref="Y50:Y58" si="70">D50/E50</f>
        <v>6601.98351</v>
      </c>
      <c r="Z50" s="117"/>
      <c r="AA50" s="117"/>
      <c r="AB50" s="117">
        <f t="shared" ref="AB50:AB58" si="71">D50/J50</f>
        <v>9902.9752650000009</v>
      </c>
      <c r="AC50" s="115">
        <f t="shared" ref="AC50:AC58" si="72">C50/E50</f>
        <v>4401.3223399999997</v>
      </c>
      <c r="AD50" s="115">
        <f t="shared" ref="AD50:AD58" si="73">AC50/$BM$2</f>
        <v>18.809069829059826</v>
      </c>
      <c r="AE50" s="118">
        <f t="shared" ref="AE50:AE58" si="74">AD50*1.5</f>
        <v>28.213604743589741</v>
      </c>
      <c r="AF50" s="118">
        <f t="shared" ref="AF50:AF58" si="75">C50/J50/$BM$2</f>
        <v>28.213604743589748</v>
      </c>
      <c r="AG50" s="115">
        <f t="shared" ref="AG50:AG58" si="76">AD50/4</f>
        <v>4.7022674572649565</v>
      </c>
      <c r="AH50" s="115">
        <f t="shared" ref="AH50:AH58" si="77">AD50/2</f>
        <v>9.4045349145299131</v>
      </c>
      <c r="AI50" s="111">
        <f t="shared" ref="AI50:AI58" si="78">AD50*B50</f>
        <v>28.213604743589741</v>
      </c>
      <c r="AJ50" s="119">
        <v>32</v>
      </c>
      <c r="AK50" s="115">
        <f t="shared" ref="AK50:AK59" si="79">100-AJ50-AL50-AM50</f>
        <v>38</v>
      </c>
      <c r="AL50" s="115">
        <v>5</v>
      </c>
      <c r="AM50" s="116">
        <v>25</v>
      </c>
      <c r="AN50" s="114">
        <f t="shared" ref="AN50:AN59" si="80">AO50+AP50+AQ50+AR50</f>
        <v>18.809069829059826</v>
      </c>
      <c r="AO50" s="115">
        <f t="shared" ref="AO50:AO59" si="81">AD50*AJ50%</f>
        <v>6.0189023452991446</v>
      </c>
      <c r="AP50" s="115">
        <f t="shared" ref="AP50:AP59" si="82">AD50*AK50%</f>
        <v>7.1474465350427341</v>
      </c>
      <c r="AQ50" s="115">
        <f t="shared" ref="AQ50:AQ59" si="83">AD50*AL50%</f>
        <v>0.9404534914529914</v>
      </c>
      <c r="AR50" s="116">
        <f t="shared" ref="AR50:AR59" si="84">AD50*AM50%</f>
        <v>4.7022674572649565</v>
      </c>
      <c r="AS50" s="119">
        <f t="shared" ref="AS50:AS58" si="85">AT50+AU50+AV50+AW50</f>
        <v>28.213604743589745</v>
      </c>
      <c r="AT50" s="115">
        <f t="shared" ref="AT50:AT60" si="86">AE50*AJ50%</f>
        <v>9.0283535179487178</v>
      </c>
      <c r="AU50" s="115">
        <f t="shared" ref="AU50:AU59" si="87">AE50*AK50%</f>
        <v>10.721169802564102</v>
      </c>
      <c r="AV50" s="115">
        <f t="shared" ref="AV50:AV59" si="88">AE50*AL50%</f>
        <v>1.4106802371794871</v>
      </c>
      <c r="AW50" s="116">
        <f t="shared" ref="AW50:AW59" si="89">AE50*AM50%</f>
        <v>7.0534011858974353</v>
      </c>
      <c r="AX50" s="119">
        <f t="shared" si="61"/>
        <v>4.7022674572649565</v>
      </c>
      <c r="AY50" s="115">
        <f t="shared" ref="AY50:AY59" si="90">AG50*AJ50%</f>
        <v>1.5047255863247861</v>
      </c>
      <c r="AZ50" s="115">
        <f t="shared" ref="AZ50:AZ59" si="91">AG50*AK50%</f>
        <v>1.7868616337606835</v>
      </c>
      <c r="BA50" s="115">
        <f t="shared" ref="BA50:BA59" si="92">AG50*AL50%</f>
        <v>0.23511337286324785</v>
      </c>
      <c r="BB50" s="115">
        <f t="shared" ref="BB50:BB59" si="93">AG50*AM50%</f>
        <v>1.1755668643162391</v>
      </c>
      <c r="BC50" s="119">
        <f t="shared" ref="BC50:BC58" si="94">BD50+BE50+BF50+BG50</f>
        <v>9.4045349145299131</v>
      </c>
      <c r="BD50" s="115">
        <f t="shared" ref="BD50:BD58" si="95">AH50*AJ50%</f>
        <v>3.0094511726495723</v>
      </c>
      <c r="BE50" s="115">
        <f t="shared" ref="BE50:BE58" si="96">AH50*AK50%</f>
        <v>3.573723267521367</v>
      </c>
      <c r="BF50" s="115">
        <f t="shared" ref="BF50:BF58" si="97">AH50*AL50%</f>
        <v>0.4702267457264957</v>
      </c>
      <c r="BG50" s="115">
        <f t="shared" ref="BG50:BG58" si="98">AH50*AM50%</f>
        <v>2.3511337286324783</v>
      </c>
      <c r="BH50" s="21"/>
    </row>
    <row r="51" spans="1:60" hidden="1" x14ac:dyDescent="0.25">
      <c r="A51" s="3" t="s">
        <v>2</v>
      </c>
      <c r="B51" s="189">
        <v>1</v>
      </c>
      <c r="C51" s="113">
        <f t="shared" si="62"/>
        <v>85529</v>
      </c>
      <c r="D51" s="113">
        <f>B51*C51</f>
        <v>85529</v>
      </c>
      <c r="E51" s="114">
        <f t="shared" si="63"/>
        <v>20.383204239706483</v>
      </c>
      <c r="F51" s="115">
        <v>25</v>
      </c>
      <c r="G51" s="117">
        <f t="shared" si="50"/>
        <v>19.23076923076923</v>
      </c>
      <c r="H51" s="115">
        <f t="shared" si="64"/>
        <v>25</v>
      </c>
      <c r="I51" s="116">
        <f t="shared" si="65"/>
        <v>14.792899408284022</v>
      </c>
      <c r="J51" s="114">
        <f t="shared" si="51"/>
        <v>13.588802826470991</v>
      </c>
      <c r="K51" s="115">
        <f t="shared" si="52"/>
        <v>16.666666666666668</v>
      </c>
      <c r="L51" s="115">
        <f t="shared" si="66"/>
        <v>12.820512820512821</v>
      </c>
      <c r="M51" s="115">
        <f t="shared" si="53"/>
        <v>16.666666666666668</v>
      </c>
      <c r="N51" s="118">
        <f t="shared" si="53"/>
        <v>9.8619329388560146</v>
      </c>
      <c r="O51" s="114">
        <f t="shared" si="67"/>
        <v>1607.9451999999999</v>
      </c>
      <c r="P51" s="115">
        <f t="shared" si="54"/>
        <v>800.55143999999996</v>
      </c>
      <c r="Q51" s="115">
        <f t="shared" si="55"/>
        <v>342.11599999999999</v>
      </c>
      <c r="R51" s="115">
        <f t="shared" si="56"/>
        <v>1445.4401000000003</v>
      </c>
      <c r="S51" s="116">
        <f t="shared" si="68"/>
        <v>4196.0527400000001</v>
      </c>
      <c r="T51" s="119">
        <f t="shared" si="57"/>
        <v>2411.9177999999997</v>
      </c>
      <c r="U51" s="119">
        <f t="shared" si="58"/>
        <v>1200.8271599999998</v>
      </c>
      <c r="V51" s="119">
        <f t="shared" si="59"/>
        <v>513.17399999999998</v>
      </c>
      <c r="W51" s="119">
        <f t="shared" si="60"/>
        <v>2168.1601500000002</v>
      </c>
      <c r="X51" s="153">
        <f t="shared" si="69"/>
        <v>6294.0791099999988</v>
      </c>
      <c r="Y51" s="114">
        <f t="shared" si="70"/>
        <v>4196.0527400000001</v>
      </c>
      <c r="Z51" s="117"/>
      <c r="AA51" s="117"/>
      <c r="AB51" s="117">
        <f t="shared" si="71"/>
        <v>6294.0791099999988</v>
      </c>
      <c r="AC51" s="115">
        <f t="shared" si="72"/>
        <v>4196.0527400000001</v>
      </c>
      <c r="AD51" s="115">
        <f t="shared" si="73"/>
        <v>17.931849316239315</v>
      </c>
      <c r="AE51" s="118">
        <f t="shared" si="74"/>
        <v>26.897773974358973</v>
      </c>
      <c r="AF51" s="118">
        <f t="shared" si="75"/>
        <v>26.897773974358969</v>
      </c>
      <c r="AG51" s="115">
        <f t="shared" si="76"/>
        <v>4.4829623290598288</v>
      </c>
      <c r="AH51" s="115">
        <f t="shared" si="77"/>
        <v>8.9659246581196577</v>
      </c>
      <c r="AI51" s="111">
        <f t="shared" si="78"/>
        <v>17.931849316239315</v>
      </c>
      <c r="AJ51" s="119">
        <v>47</v>
      </c>
      <c r="AK51" s="115">
        <f t="shared" si="79"/>
        <v>18</v>
      </c>
      <c r="AL51" s="115">
        <v>10</v>
      </c>
      <c r="AM51" s="116">
        <v>25</v>
      </c>
      <c r="AN51" s="114">
        <f t="shared" si="80"/>
        <v>17.931849316239315</v>
      </c>
      <c r="AO51" s="115">
        <f t="shared" si="81"/>
        <v>8.4279691786324769</v>
      </c>
      <c r="AP51" s="115">
        <f t="shared" si="82"/>
        <v>3.2277328769230764</v>
      </c>
      <c r="AQ51" s="115">
        <f t="shared" si="83"/>
        <v>1.7931849316239317</v>
      </c>
      <c r="AR51" s="116">
        <f t="shared" si="84"/>
        <v>4.4829623290598288</v>
      </c>
      <c r="AS51" s="119">
        <f t="shared" si="85"/>
        <v>26.897773974358973</v>
      </c>
      <c r="AT51" s="115">
        <f t="shared" si="86"/>
        <v>12.641953767948717</v>
      </c>
      <c r="AU51" s="115">
        <f t="shared" si="87"/>
        <v>4.8415993153846149</v>
      </c>
      <c r="AV51" s="115">
        <f t="shared" si="88"/>
        <v>2.6897773974358974</v>
      </c>
      <c r="AW51" s="116">
        <f t="shared" si="89"/>
        <v>6.7244434935897432</v>
      </c>
      <c r="AX51" s="119">
        <f t="shared" si="61"/>
        <v>4.4829623290598288</v>
      </c>
      <c r="AY51" s="115">
        <f t="shared" si="90"/>
        <v>2.1069922946581192</v>
      </c>
      <c r="AZ51" s="115">
        <f t="shared" si="91"/>
        <v>0.80693321923076911</v>
      </c>
      <c r="BA51" s="115">
        <f t="shared" si="92"/>
        <v>0.44829623290598292</v>
      </c>
      <c r="BB51" s="115">
        <f t="shared" si="93"/>
        <v>1.1207405822649572</v>
      </c>
      <c r="BC51" s="119">
        <f t="shared" si="94"/>
        <v>8.9659246581196577</v>
      </c>
      <c r="BD51" s="115">
        <f t="shared" si="95"/>
        <v>4.2139845893162384</v>
      </c>
      <c r="BE51" s="115">
        <f t="shared" si="96"/>
        <v>1.6138664384615382</v>
      </c>
      <c r="BF51" s="115">
        <f t="shared" si="97"/>
        <v>0.89659246581196583</v>
      </c>
      <c r="BG51" s="115">
        <f t="shared" si="98"/>
        <v>2.2414811645299144</v>
      </c>
      <c r="BH51" s="21"/>
    </row>
    <row r="52" spans="1:60" hidden="1" x14ac:dyDescent="0.25">
      <c r="A52" s="3" t="s">
        <v>3</v>
      </c>
      <c r="B52" s="189">
        <v>1.5</v>
      </c>
      <c r="C52" s="113">
        <f t="shared" si="62"/>
        <v>85529</v>
      </c>
      <c r="D52" s="113">
        <f>B52*C52</f>
        <v>128293.5</v>
      </c>
      <c r="E52" s="114">
        <f t="shared" si="63"/>
        <v>23.594180102241449</v>
      </c>
      <c r="F52" s="115">
        <v>30</v>
      </c>
      <c r="G52" s="117">
        <f t="shared" si="50"/>
        <v>23.076923076923077</v>
      </c>
      <c r="H52" s="115">
        <f t="shared" si="64"/>
        <v>30</v>
      </c>
      <c r="I52" s="116">
        <f t="shared" si="65"/>
        <v>17.751479289940828</v>
      </c>
      <c r="J52" s="114">
        <f t="shared" si="51"/>
        <v>15.729453401494295</v>
      </c>
      <c r="K52" s="115">
        <f t="shared" si="52"/>
        <v>20</v>
      </c>
      <c r="L52" s="115">
        <f t="shared" si="66"/>
        <v>15.384615384615383</v>
      </c>
      <c r="M52" s="115">
        <f t="shared" si="53"/>
        <v>20</v>
      </c>
      <c r="N52" s="118">
        <f t="shared" si="53"/>
        <v>11.834319526627219</v>
      </c>
      <c r="O52" s="114">
        <f t="shared" si="67"/>
        <v>940.81899999999996</v>
      </c>
      <c r="P52" s="115">
        <f t="shared" si="54"/>
        <v>1834.5970500000001</v>
      </c>
      <c r="Q52" s="115">
        <f t="shared" si="55"/>
        <v>855.29000000000008</v>
      </c>
      <c r="R52" s="115">
        <f t="shared" si="56"/>
        <v>1806.800125</v>
      </c>
      <c r="S52" s="116">
        <f t="shared" si="68"/>
        <v>5437.5061749999995</v>
      </c>
      <c r="T52" s="119">
        <f t="shared" si="57"/>
        <v>1411.2284999999999</v>
      </c>
      <c r="U52" s="119">
        <f t="shared" si="58"/>
        <v>2751.8955750000005</v>
      </c>
      <c r="V52" s="119">
        <f t="shared" si="59"/>
        <v>1282.9349999999999</v>
      </c>
      <c r="W52" s="119">
        <f t="shared" si="60"/>
        <v>2710.2001875000001</v>
      </c>
      <c r="X52" s="153">
        <f t="shared" si="69"/>
        <v>8156.2592625000016</v>
      </c>
      <c r="Y52" s="114">
        <f t="shared" si="70"/>
        <v>5437.5061749999995</v>
      </c>
      <c r="Z52" s="117"/>
      <c r="AA52" s="117"/>
      <c r="AB52" s="117">
        <f t="shared" si="71"/>
        <v>8156.2592625000016</v>
      </c>
      <c r="AC52" s="115">
        <f t="shared" si="72"/>
        <v>3625.0041166666665</v>
      </c>
      <c r="AD52" s="115">
        <f t="shared" si="73"/>
        <v>15.491470584045583</v>
      </c>
      <c r="AE52" s="118">
        <f t="shared" si="74"/>
        <v>23.237205876068373</v>
      </c>
      <c r="AF52" s="118">
        <f t="shared" si="75"/>
        <v>23.237205876068384</v>
      </c>
      <c r="AG52" s="115">
        <f t="shared" si="76"/>
        <v>3.8728676460113958</v>
      </c>
      <c r="AH52" s="115">
        <f t="shared" si="77"/>
        <v>7.7457352920227915</v>
      </c>
      <c r="AI52" s="111">
        <f t="shared" si="78"/>
        <v>23.237205876068373</v>
      </c>
      <c r="AJ52" s="119">
        <v>22</v>
      </c>
      <c r="AK52" s="115">
        <f t="shared" si="79"/>
        <v>33</v>
      </c>
      <c r="AL52" s="115">
        <v>20</v>
      </c>
      <c r="AM52" s="116">
        <v>25</v>
      </c>
      <c r="AN52" s="114">
        <f t="shared" si="80"/>
        <v>15.491470584045583</v>
      </c>
      <c r="AO52" s="115">
        <f t="shared" si="81"/>
        <v>3.4081235284900284</v>
      </c>
      <c r="AP52" s="115">
        <f t="shared" si="82"/>
        <v>5.1121852927350426</v>
      </c>
      <c r="AQ52" s="115">
        <f t="shared" si="83"/>
        <v>3.0982941168091167</v>
      </c>
      <c r="AR52" s="116">
        <f t="shared" si="84"/>
        <v>3.8728676460113958</v>
      </c>
      <c r="AS52" s="119">
        <f t="shared" si="85"/>
        <v>23.237205876068373</v>
      </c>
      <c r="AT52" s="115">
        <f t="shared" si="86"/>
        <v>5.1121852927350417</v>
      </c>
      <c r="AU52" s="115">
        <f t="shared" si="87"/>
        <v>7.6682779391025635</v>
      </c>
      <c r="AV52" s="115">
        <f t="shared" si="88"/>
        <v>4.6474411752136744</v>
      </c>
      <c r="AW52" s="116">
        <f t="shared" si="89"/>
        <v>5.8093014690170932</v>
      </c>
      <c r="AX52" s="119">
        <f t="shared" si="61"/>
        <v>3.8728676460113958</v>
      </c>
      <c r="AY52" s="115">
        <f t="shared" si="90"/>
        <v>0.8520308821225071</v>
      </c>
      <c r="AZ52" s="115">
        <f t="shared" si="91"/>
        <v>1.2780463231837607</v>
      </c>
      <c r="BA52" s="115">
        <f t="shared" si="92"/>
        <v>0.77457352920227918</v>
      </c>
      <c r="BB52" s="115">
        <f t="shared" si="93"/>
        <v>0.96821691150284894</v>
      </c>
      <c r="BC52" s="119">
        <f t="shared" si="94"/>
        <v>7.7457352920227915</v>
      </c>
      <c r="BD52" s="115">
        <f t="shared" si="95"/>
        <v>1.7040617642450142</v>
      </c>
      <c r="BE52" s="115">
        <f t="shared" si="96"/>
        <v>2.5560926463675213</v>
      </c>
      <c r="BF52" s="115">
        <f t="shared" si="97"/>
        <v>1.5491470584045584</v>
      </c>
      <c r="BG52" s="115">
        <f t="shared" si="98"/>
        <v>1.9364338230056979</v>
      </c>
      <c r="BH52" s="21"/>
    </row>
    <row r="53" spans="1:60" hidden="1" x14ac:dyDescent="0.25">
      <c r="A53" s="3" t="s">
        <v>4</v>
      </c>
      <c r="B53" s="189">
        <v>1.5</v>
      </c>
      <c r="C53" s="113">
        <f t="shared" si="62"/>
        <v>85529</v>
      </c>
      <c r="D53" s="113">
        <f t="shared" ref="D53:D58" si="99">B53*C53</f>
        <v>128293.5</v>
      </c>
      <c r="E53" s="114">
        <f t="shared" si="63"/>
        <v>22.94455066921606</v>
      </c>
      <c r="F53" s="115">
        <v>30</v>
      </c>
      <c r="G53" s="117">
        <f t="shared" si="50"/>
        <v>23.076923076923077</v>
      </c>
      <c r="H53" s="115">
        <f t="shared" si="64"/>
        <v>30</v>
      </c>
      <c r="I53" s="116">
        <f t="shared" si="65"/>
        <v>17.751479289940828</v>
      </c>
      <c r="J53" s="114">
        <f t="shared" si="51"/>
        <v>15.296367112810705</v>
      </c>
      <c r="K53" s="115">
        <f t="shared" si="52"/>
        <v>20</v>
      </c>
      <c r="L53" s="115">
        <f t="shared" si="66"/>
        <v>15.384615384615383</v>
      </c>
      <c r="M53" s="115">
        <f t="shared" si="53"/>
        <v>20</v>
      </c>
      <c r="N53" s="118">
        <f t="shared" si="53"/>
        <v>11.834319526627219</v>
      </c>
      <c r="O53" s="114">
        <f t="shared" si="67"/>
        <v>1069.1125</v>
      </c>
      <c r="P53" s="115">
        <f t="shared" si="54"/>
        <v>2501.72325</v>
      </c>
      <c r="Q53" s="115">
        <f t="shared" si="55"/>
        <v>213.82250000000002</v>
      </c>
      <c r="R53" s="115">
        <f t="shared" si="56"/>
        <v>1806.800125</v>
      </c>
      <c r="S53" s="116">
        <f t="shared" si="68"/>
        <v>5591.4583750000002</v>
      </c>
      <c r="T53" s="119">
        <f t="shared" si="57"/>
        <v>1603.66875</v>
      </c>
      <c r="U53" s="119">
        <f t="shared" si="58"/>
        <v>3752.584875</v>
      </c>
      <c r="V53" s="119">
        <f t="shared" si="59"/>
        <v>320.73374999999999</v>
      </c>
      <c r="W53" s="119">
        <f t="shared" si="60"/>
        <v>2710.2001875000001</v>
      </c>
      <c r="X53" s="153">
        <f t="shared" si="69"/>
        <v>8387.1875625000011</v>
      </c>
      <c r="Y53" s="114">
        <f t="shared" si="70"/>
        <v>5591.4583750000002</v>
      </c>
      <c r="Z53" s="117"/>
      <c r="AA53" s="117"/>
      <c r="AB53" s="117">
        <f t="shared" si="71"/>
        <v>8387.1875625000011</v>
      </c>
      <c r="AC53" s="115">
        <f t="shared" si="72"/>
        <v>3727.6389166666668</v>
      </c>
      <c r="AD53" s="115">
        <f t="shared" si="73"/>
        <v>15.93008084045584</v>
      </c>
      <c r="AE53" s="118">
        <f t="shared" si="74"/>
        <v>23.895121260683759</v>
      </c>
      <c r="AF53" s="118">
        <f t="shared" si="75"/>
        <v>23.895121260683766</v>
      </c>
      <c r="AG53" s="115">
        <f t="shared" si="76"/>
        <v>3.9825202101139601</v>
      </c>
      <c r="AH53" s="115">
        <f t="shared" si="77"/>
        <v>7.9650404202279201</v>
      </c>
      <c r="AI53" s="111">
        <f t="shared" si="78"/>
        <v>23.895121260683759</v>
      </c>
      <c r="AJ53" s="119">
        <v>25</v>
      </c>
      <c r="AK53" s="115">
        <f t="shared" si="79"/>
        <v>45</v>
      </c>
      <c r="AL53" s="115">
        <v>5</v>
      </c>
      <c r="AM53" s="116">
        <v>25</v>
      </c>
      <c r="AN53" s="114">
        <f t="shared" si="80"/>
        <v>15.93008084045584</v>
      </c>
      <c r="AO53" s="115">
        <f t="shared" si="81"/>
        <v>3.9825202101139601</v>
      </c>
      <c r="AP53" s="115">
        <f t="shared" si="82"/>
        <v>7.1685363782051281</v>
      </c>
      <c r="AQ53" s="115">
        <f t="shared" si="83"/>
        <v>0.79650404202279201</v>
      </c>
      <c r="AR53" s="116">
        <f t="shared" si="84"/>
        <v>3.9825202101139601</v>
      </c>
      <c r="AS53" s="119">
        <f t="shared" si="85"/>
        <v>23.895121260683759</v>
      </c>
      <c r="AT53" s="115">
        <f t="shared" si="86"/>
        <v>5.9737803151709397</v>
      </c>
      <c r="AU53" s="115">
        <f t="shared" si="87"/>
        <v>10.752804567307692</v>
      </c>
      <c r="AV53" s="115">
        <f t="shared" si="88"/>
        <v>1.194756063034188</v>
      </c>
      <c r="AW53" s="116">
        <f t="shared" si="89"/>
        <v>5.9737803151709397</v>
      </c>
      <c r="AX53" s="119">
        <f t="shared" si="61"/>
        <v>3.9825202101139601</v>
      </c>
      <c r="AY53" s="115">
        <f t="shared" si="90"/>
        <v>0.99563005252849002</v>
      </c>
      <c r="AZ53" s="115">
        <f t="shared" si="91"/>
        <v>1.792134094551282</v>
      </c>
      <c r="BA53" s="115">
        <f t="shared" si="92"/>
        <v>0.199126010505698</v>
      </c>
      <c r="BB53" s="115">
        <f t="shared" si="93"/>
        <v>0.99563005252849002</v>
      </c>
      <c r="BC53" s="119">
        <f t="shared" si="94"/>
        <v>7.9650404202279201</v>
      </c>
      <c r="BD53" s="115">
        <f t="shared" si="95"/>
        <v>1.99126010505698</v>
      </c>
      <c r="BE53" s="115">
        <f t="shared" si="96"/>
        <v>3.5842681891025641</v>
      </c>
      <c r="BF53" s="115">
        <f t="shared" si="97"/>
        <v>0.39825202101139601</v>
      </c>
      <c r="BG53" s="115">
        <f t="shared" si="98"/>
        <v>1.99126010505698</v>
      </c>
      <c r="BH53" s="21"/>
    </row>
    <row r="54" spans="1:60" hidden="1" x14ac:dyDescent="0.25">
      <c r="A54" s="3" t="s">
        <v>5</v>
      </c>
      <c r="B54" s="189">
        <v>4.25</v>
      </c>
      <c r="C54" s="113">
        <f t="shared" si="62"/>
        <v>85529</v>
      </c>
      <c r="D54" s="113">
        <f t="shared" si="99"/>
        <v>363498.25</v>
      </c>
      <c r="E54" s="114">
        <f t="shared" si="63"/>
        <v>19.896538002387587</v>
      </c>
      <c r="F54" s="115">
        <v>25</v>
      </c>
      <c r="G54" s="117">
        <f t="shared" si="50"/>
        <v>19.23076923076923</v>
      </c>
      <c r="H54" s="115">
        <f t="shared" si="64"/>
        <v>25</v>
      </c>
      <c r="I54" s="116">
        <f t="shared" si="65"/>
        <v>14.792899408284022</v>
      </c>
      <c r="J54" s="114">
        <f t="shared" si="51"/>
        <v>13.26435866825839</v>
      </c>
      <c r="K54" s="115">
        <f t="shared" si="52"/>
        <v>16.666666666666668</v>
      </c>
      <c r="L54" s="115">
        <f t="shared" si="66"/>
        <v>12.820512820512821</v>
      </c>
      <c r="M54" s="115">
        <f t="shared" si="53"/>
        <v>16.666666666666668</v>
      </c>
      <c r="N54" s="118">
        <f t="shared" si="53"/>
        <v>9.8619329388560146</v>
      </c>
      <c r="O54" s="114">
        <f t="shared" si="67"/>
        <v>6106.7706000000007</v>
      </c>
      <c r="P54" s="115">
        <f t="shared" si="54"/>
        <v>5292.5345200000002</v>
      </c>
      <c r="Q54" s="115">
        <f t="shared" si="55"/>
        <v>726.99649999999997</v>
      </c>
      <c r="R54" s="115">
        <f t="shared" si="56"/>
        <v>6143.120425000001</v>
      </c>
      <c r="S54" s="116">
        <f t="shared" si="68"/>
        <v>18269.422044999999</v>
      </c>
      <c r="T54" s="119">
        <f t="shared" si="57"/>
        <v>9160.1558999999997</v>
      </c>
      <c r="U54" s="119">
        <f t="shared" si="58"/>
        <v>7938.8017799999989</v>
      </c>
      <c r="V54" s="119">
        <f t="shared" si="59"/>
        <v>1090.4947499999998</v>
      </c>
      <c r="W54" s="119">
        <f t="shared" si="60"/>
        <v>9214.6806375000015</v>
      </c>
      <c r="X54" s="153">
        <f t="shared" si="69"/>
        <v>27404.133067499999</v>
      </c>
      <c r="Y54" s="114">
        <f t="shared" si="70"/>
        <v>18269.422044999999</v>
      </c>
      <c r="Z54" s="117"/>
      <c r="AA54" s="117"/>
      <c r="AB54" s="117">
        <f t="shared" si="71"/>
        <v>27404.133067499999</v>
      </c>
      <c r="AC54" s="115">
        <f t="shared" si="72"/>
        <v>4298.6875399999999</v>
      </c>
      <c r="AD54" s="115">
        <f t="shared" si="73"/>
        <v>18.370459572649573</v>
      </c>
      <c r="AE54" s="118">
        <f t="shared" si="74"/>
        <v>27.555689358974359</v>
      </c>
      <c r="AF54" s="118">
        <f t="shared" si="75"/>
        <v>27.555689358974355</v>
      </c>
      <c r="AG54" s="115">
        <f t="shared" si="76"/>
        <v>4.5926148931623931</v>
      </c>
      <c r="AH54" s="115">
        <f t="shared" si="77"/>
        <v>9.1852297863247863</v>
      </c>
      <c r="AI54" s="111">
        <f t="shared" si="78"/>
        <v>78.074453183760681</v>
      </c>
      <c r="AJ54" s="119">
        <v>42</v>
      </c>
      <c r="AK54" s="115">
        <f t="shared" si="79"/>
        <v>28</v>
      </c>
      <c r="AL54" s="115">
        <v>5</v>
      </c>
      <c r="AM54" s="116">
        <v>25</v>
      </c>
      <c r="AN54" s="114">
        <f t="shared" si="80"/>
        <v>18.370459572649573</v>
      </c>
      <c r="AO54" s="115">
        <f t="shared" si="81"/>
        <v>7.71559302051282</v>
      </c>
      <c r="AP54" s="115">
        <f t="shared" si="82"/>
        <v>5.1437286803418809</v>
      </c>
      <c r="AQ54" s="115">
        <f t="shared" si="83"/>
        <v>0.91852297863247867</v>
      </c>
      <c r="AR54" s="116">
        <f t="shared" si="84"/>
        <v>4.5926148931623931</v>
      </c>
      <c r="AS54" s="119">
        <f t="shared" si="85"/>
        <v>27.555689358974359</v>
      </c>
      <c r="AT54" s="115">
        <f t="shared" si="86"/>
        <v>11.57338953076923</v>
      </c>
      <c r="AU54" s="115">
        <f t="shared" si="87"/>
        <v>7.7155930205128209</v>
      </c>
      <c r="AV54" s="115">
        <f t="shared" si="88"/>
        <v>1.3777844679487181</v>
      </c>
      <c r="AW54" s="116">
        <f t="shared" si="89"/>
        <v>6.8889223397435897</v>
      </c>
      <c r="AX54" s="119">
        <f t="shared" si="61"/>
        <v>4.5926148931623931</v>
      </c>
      <c r="AY54" s="115">
        <f t="shared" si="90"/>
        <v>1.928898255128205</v>
      </c>
      <c r="AZ54" s="115">
        <f t="shared" si="91"/>
        <v>1.2859321700854702</v>
      </c>
      <c r="BA54" s="115">
        <f t="shared" si="92"/>
        <v>0.22963074465811967</v>
      </c>
      <c r="BB54" s="115">
        <f t="shared" si="93"/>
        <v>1.1481537232905983</v>
      </c>
      <c r="BC54" s="119">
        <f t="shared" si="94"/>
        <v>9.1852297863247863</v>
      </c>
      <c r="BD54" s="115">
        <f t="shared" si="95"/>
        <v>3.85779651025641</v>
      </c>
      <c r="BE54" s="115">
        <f t="shared" si="96"/>
        <v>2.5718643401709405</v>
      </c>
      <c r="BF54" s="115">
        <f t="shared" si="97"/>
        <v>0.45926148931623934</v>
      </c>
      <c r="BG54" s="115">
        <f t="shared" si="98"/>
        <v>2.2963074465811966</v>
      </c>
      <c r="BH54" s="21"/>
    </row>
    <row r="55" spans="1:60" hidden="1" x14ac:dyDescent="0.25">
      <c r="A55" s="3" t="s">
        <v>6</v>
      </c>
      <c r="B55" s="189">
        <v>1</v>
      </c>
      <c r="C55" s="113">
        <f t="shared" si="62"/>
        <v>85529</v>
      </c>
      <c r="D55" s="113">
        <f t="shared" si="99"/>
        <v>85529</v>
      </c>
      <c r="E55" s="114">
        <f t="shared" si="63"/>
        <v>20.987174504469493</v>
      </c>
      <c r="F55" s="115">
        <v>27</v>
      </c>
      <c r="G55" s="117">
        <f t="shared" si="50"/>
        <v>20.76923076923077</v>
      </c>
      <c r="H55" s="115">
        <f t="shared" si="64"/>
        <v>27</v>
      </c>
      <c r="I55" s="116">
        <f t="shared" si="65"/>
        <v>15.976331360946746</v>
      </c>
      <c r="J55" s="114">
        <f t="shared" si="51"/>
        <v>13.991449669646329</v>
      </c>
      <c r="K55" s="115">
        <f t="shared" si="52"/>
        <v>18</v>
      </c>
      <c r="L55" s="115">
        <f t="shared" si="66"/>
        <v>13.846153846153845</v>
      </c>
      <c r="M55" s="115">
        <f t="shared" si="53"/>
        <v>18</v>
      </c>
      <c r="N55" s="118">
        <f t="shared" si="53"/>
        <v>10.650887573964498</v>
      </c>
      <c r="O55" s="114">
        <f t="shared" si="67"/>
        <v>1013.6770370370369</v>
      </c>
      <c r="P55" s="115">
        <f t="shared" si="54"/>
        <v>1564.863925925926</v>
      </c>
      <c r="Q55" s="115">
        <f t="shared" si="55"/>
        <v>158.38703703703703</v>
      </c>
      <c r="R55" s="115">
        <f t="shared" si="56"/>
        <v>1338.3704629629628</v>
      </c>
      <c r="S55" s="116">
        <f t="shared" si="68"/>
        <v>4075.2984629629627</v>
      </c>
      <c r="T55" s="119">
        <f t="shared" si="57"/>
        <v>1520.5155555555555</v>
      </c>
      <c r="U55" s="119">
        <f t="shared" si="58"/>
        <v>2347.2958888888893</v>
      </c>
      <c r="V55" s="119">
        <f t="shared" si="59"/>
        <v>237.58055555555555</v>
      </c>
      <c r="W55" s="119">
        <f t="shared" si="60"/>
        <v>2007.5556944444443</v>
      </c>
      <c r="X55" s="153">
        <f t="shared" si="69"/>
        <v>6112.9476944444441</v>
      </c>
      <c r="Y55" s="114">
        <f t="shared" si="70"/>
        <v>4075.2984629629623</v>
      </c>
      <c r="Z55" s="117"/>
      <c r="AA55" s="117"/>
      <c r="AB55" s="117">
        <f t="shared" si="71"/>
        <v>6112.9476944444441</v>
      </c>
      <c r="AC55" s="115">
        <f t="shared" si="72"/>
        <v>4075.2984629629623</v>
      </c>
      <c r="AD55" s="115">
        <f t="shared" si="73"/>
        <v>17.415805397277616</v>
      </c>
      <c r="AE55" s="118">
        <f t="shared" si="74"/>
        <v>26.123708095916424</v>
      </c>
      <c r="AF55" s="118">
        <f t="shared" si="75"/>
        <v>26.123708095916427</v>
      </c>
      <c r="AG55" s="115">
        <f t="shared" si="76"/>
        <v>4.353951349319404</v>
      </c>
      <c r="AH55" s="115">
        <f t="shared" si="77"/>
        <v>8.7079026986388079</v>
      </c>
      <c r="AI55" s="111">
        <f t="shared" si="78"/>
        <v>17.415805397277616</v>
      </c>
      <c r="AJ55" s="119">
        <v>32</v>
      </c>
      <c r="AK55" s="115">
        <f t="shared" si="79"/>
        <v>38</v>
      </c>
      <c r="AL55" s="115">
        <v>5</v>
      </c>
      <c r="AM55" s="116">
        <v>25</v>
      </c>
      <c r="AN55" s="114">
        <f t="shared" si="80"/>
        <v>17.415805397277616</v>
      </c>
      <c r="AO55" s="115">
        <f t="shared" si="81"/>
        <v>5.5730577271288375</v>
      </c>
      <c r="AP55" s="115">
        <f t="shared" si="82"/>
        <v>6.6180060509654943</v>
      </c>
      <c r="AQ55" s="115">
        <f t="shared" si="83"/>
        <v>0.87079026986388086</v>
      </c>
      <c r="AR55" s="116">
        <f t="shared" si="84"/>
        <v>4.353951349319404</v>
      </c>
      <c r="AS55" s="119">
        <f t="shared" si="85"/>
        <v>26.123708095916427</v>
      </c>
      <c r="AT55" s="115">
        <f t="shared" si="86"/>
        <v>8.3595865906932563</v>
      </c>
      <c r="AU55" s="115">
        <f t="shared" si="87"/>
        <v>9.9270090764482415</v>
      </c>
      <c r="AV55" s="115">
        <f t="shared" si="88"/>
        <v>1.3061854047958212</v>
      </c>
      <c r="AW55" s="116">
        <f t="shared" si="89"/>
        <v>6.530927023979106</v>
      </c>
      <c r="AX55" s="119">
        <f t="shared" si="61"/>
        <v>4.353951349319404</v>
      </c>
      <c r="AY55" s="115">
        <f t="shared" si="90"/>
        <v>1.3932644317822094</v>
      </c>
      <c r="AZ55" s="115">
        <f t="shared" si="91"/>
        <v>1.6545015127413736</v>
      </c>
      <c r="BA55" s="115">
        <f t="shared" si="92"/>
        <v>0.21769756746597022</v>
      </c>
      <c r="BB55" s="115">
        <f t="shared" si="93"/>
        <v>1.088487837329851</v>
      </c>
      <c r="BC55" s="119">
        <f t="shared" si="94"/>
        <v>8.7079026986388079</v>
      </c>
      <c r="BD55" s="115">
        <f t="shared" si="95"/>
        <v>2.7865288635644188</v>
      </c>
      <c r="BE55" s="115">
        <f t="shared" si="96"/>
        <v>3.3090030254827472</v>
      </c>
      <c r="BF55" s="115">
        <f t="shared" si="97"/>
        <v>0.43539513493194043</v>
      </c>
      <c r="BG55" s="115">
        <f t="shared" si="98"/>
        <v>2.176975674659702</v>
      </c>
      <c r="BH55" s="21"/>
    </row>
    <row r="56" spans="1:60" hidden="1" x14ac:dyDescent="0.25">
      <c r="A56" s="3" t="s">
        <v>7</v>
      </c>
      <c r="B56" s="189">
        <v>1</v>
      </c>
      <c r="C56" s="113">
        <f t="shared" si="62"/>
        <v>85529</v>
      </c>
      <c r="D56" s="113">
        <f t="shared" si="99"/>
        <v>85529</v>
      </c>
      <c r="E56" s="114">
        <f t="shared" si="63"/>
        <v>15.615384615384615</v>
      </c>
      <c r="F56" s="115">
        <v>29</v>
      </c>
      <c r="G56" s="117">
        <v>14</v>
      </c>
      <c r="H56" s="115">
        <f t="shared" si="64"/>
        <v>29</v>
      </c>
      <c r="I56" s="116">
        <f t="shared" si="65"/>
        <v>10.769230769230768</v>
      </c>
      <c r="J56" s="114">
        <f t="shared" si="51"/>
        <v>11.111111111111111</v>
      </c>
      <c r="K56" s="115">
        <v>20</v>
      </c>
      <c r="L56" s="115">
        <v>10</v>
      </c>
      <c r="M56" s="115">
        <f t="shared" si="53"/>
        <v>19.333333333333332</v>
      </c>
      <c r="N56" s="118">
        <f t="shared" si="53"/>
        <v>7.1794871794871788</v>
      </c>
      <c r="O56" s="114">
        <f t="shared" si="67"/>
        <v>589.85517241379307</v>
      </c>
      <c r="P56" s="115">
        <f t="shared" si="54"/>
        <v>4887.3714285714286</v>
      </c>
      <c r="Q56" s="115">
        <f t="shared" si="55"/>
        <v>0</v>
      </c>
      <c r="R56" s="115">
        <f t="shared" si="56"/>
        <v>0</v>
      </c>
      <c r="S56" s="116">
        <f t="shared" si="68"/>
        <v>5477.2266009852219</v>
      </c>
      <c r="T56" s="119">
        <f t="shared" si="57"/>
        <v>855.29</v>
      </c>
      <c r="U56" s="119">
        <f t="shared" si="58"/>
        <v>6842.32</v>
      </c>
      <c r="V56" s="119">
        <v>0</v>
      </c>
      <c r="W56" s="119">
        <v>0</v>
      </c>
      <c r="X56" s="153">
        <f t="shared" si="69"/>
        <v>7697.61</v>
      </c>
      <c r="Y56" s="114">
        <f t="shared" si="70"/>
        <v>5477.2266009852219</v>
      </c>
      <c r="Z56" s="117"/>
      <c r="AA56" s="117"/>
      <c r="AB56" s="117">
        <f t="shared" si="71"/>
        <v>7697.6100000000006</v>
      </c>
      <c r="AC56" s="115">
        <f t="shared" si="72"/>
        <v>5477.2266009852219</v>
      </c>
      <c r="AD56" s="115">
        <f t="shared" si="73"/>
        <v>23.406951286261631</v>
      </c>
      <c r="AE56" s="118">
        <f t="shared" si="74"/>
        <v>35.110426929392446</v>
      </c>
      <c r="AF56" s="118">
        <f t="shared" si="75"/>
        <v>32.895769230769233</v>
      </c>
      <c r="AG56" s="115">
        <f t="shared" si="76"/>
        <v>5.8517378215654077</v>
      </c>
      <c r="AH56" s="115">
        <f t="shared" si="77"/>
        <v>11.703475643130815</v>
      </c>
      <c r="AI56" s="111">
        <f t="shared" si="78"/>
        <v>23.406951286261631</v>
      </c>
      <c r="AJ56" s="119">
        <v>20</v>
      </c>
      <c r="AK56" s="115">
        <f t="shared" si="79"/>
        <v>80</v>
      </c>
      <c r="AL56" s="115">
        <v>0</v>
      </c>
      <c r="AM56" s="116">
        <v>0</v>
      </c>
      <c r="AN56" s="114">
        <f t="shared" si="80"/>
        <v>23.406951286261631</v>
      </c>
      <c r="AO56" s="115">
        <f t="shared" si="81"/>
        <v>4.6813902572523265</v>
      </c>
      <c r="AP56" s="115">
        <f t="shared" si="82"/>
        <v>18.725561029009306</v>
      </c>
      <c r="AQ56" s="115">
        <f t="shared" si="83"/>
        <v>0</v>
      </c>
      <c r="AR56" s="116">
        <f t="shared" si="84"/>
        <v>0</v>
      </c>
      <c r="AS56" s="119">
        <f t="shared" si="85"/>
        <v>35.110426929392446</v>
      </c>
      <c r="AT56" s="115">
        <f t="shared" si="86"/>
        <v>7.0220853858784897</v>
      </c>
      <c r="AU56" s="115">
        <f t="shared" si="87"/>
        <v>28.088341543513959</v>
      </c>
      <c r="AV56" s="115">
        <f t="shared" si="88"/>
        <v>0</v>
      </c>
      <c r="AW56" s="116">
        <f t="shared" si="89"/>
        <v>0</v>
      </c>
      <c r="AX56" s="119">
        <f t="shared" si="61"/>
        <v>5.8517378215654077</v>
      </c>
      <c r="AY56" s="115">
        <f t="shared" si="90"/>
        <v>1.1703475643130816</v>
      </c>
      <c r="AZ56" s="115">
        <f t="shared" si="91"/>
        <v>4.6813902572523265</v>
      </c>
      <c r="BA56" s="115">
        <f t="shared" si="92"/>
        <v>0</v>
      </c>
      <c r="BB56" s="115">
        <f t="shared" si="93"/>
        <v>0</v>
      </c>
      <c r="BC56" s="119">
        <f t="shared" si="94"/>
        <v>11.703475643130815</v>
      </c>
      <c r="BD56" s="115">
        <f t="shared" si="95"/>
        <v>2.3406951286261632</v>
      </c>
      <c r="BE56" s="115">
        <f t="shared" si="96"/>
        <v>9.362780514504653</v>
      </c>
      <c r="BF56" s="115">
        <f t="shared" si="97"/>
        <v>0</v>
      </c>
      <c r="BG56" s="115">
        <f t="shared" si="98"/>
        <v>0</v>
      </c>
      <c r="BH56" s="21"/>
    </row>
    <row r="57" spans="1:60" hidden="1" x14ac:dyDescent="0.25">
      <c r="A57" s="171" t="s">
        <v>11</v>
      </c>
      <c r="B57" s="191">
        <v>0.5</v>
      </c>
      <c r="C57" s="173">
        <f t="shared" si="62"/>
        <v>85529</v>
      </c>
      <c r="D57" s="173">
        <f t="shared" si="99"/>
        <v>42764.5</v>
      </c>
      <c r="E57" s="174">
        <f t="shared" si="63"/>
        <v>22.226277372262771</v>
      </c>
      <c r="F57" s="175">
        <v>29</v>
      </c>
      <c r="G57" s="176">
        <v>21</v>
      </c>
      <c r="H57" s="175">
        <f t="shared" si="64"/>
        <v>29</v>
      </c>
      <c r="I57" s="116">
        <f t="shared" si="65"/>
        <v>16.153846153846153</v>
      </c>
      <c r="J57" s="174">
        <f t="shared" si="51"/>
        <v>16.129032258064516</v>
      </c>
      <c r="K57" s="175">
        <v>20</v>
      </c>
      <c r="L57" s="175">
        <f>K57/1.3</f>
        <v>15.384615384615383</v>
      </c>
      <c r="M57" s="175">
        <f t="shared" si="53"/>
        <v>19.333333333333332</v>
      </c>
      <c r="N57" s="178">
        <f t="shared" si="53"/>
        <v>10.769230769230768</v>
      </c>
      <c r="O57" s="174">
        <f t="shared" si="67"/>
        <v>294.92758620689654</v>
      </c>
      <c r="P57" s="175">
        <f t="shared" si="54"/>
        <v>1629.1238095238095</v>
      </c>
      <c r="Q57" s="175">
        <f t="shared" si="55"/>
        <v>0</v>
      </c>
      <c r="R57" s="175">
        <f t="shared" si="56"/>
        <v>0</v>
      </c>
      <c r="S57" s="177">
        <f t="shared" si="68"/>
        <v>1924.0513957307062</v>
      </c>
      <c r="T57" s="179">
        <f t="shared" si="57"/>
        <v>427.64499999999998</v>
      </c>
      <c r="U57" s="179">
        <f t="shared" si="58"/>
        <v>2223.7539999999999</v>
      </c>
      <c r="V57" s="179">
        <v>0</v>
      </c>
      <c r="W57" s="179">
        <v>0</v>
      </c>
      <c r="X57" s="180">
        <f t="shared" si="69"/>
        <v>2651.3989999999999</v>
      </c>
      <c r="Y57" s="174">
        <f t="shared" si="70"/>
        <v>1924.0513957307062</v>
      </c>
      <c r="Z57" s="176"/>
      <c r="AA57" s="176"/>
      <c r="AB57" s="176">
        <f t="shared" si="71"/>
        <v>2651.3989999999999</v>
      </c>
      <c r="AC57" s="175">
        <f t="shared" si="72"/>
        <v>3848.1027914614124</v>
      </c>
      <c r="AD57" s="175">
        <f t="shared" si="73"/>
        <v>16.444883724194071</v>
      </c>
      <c r="AE57" s="178">
        <f t="shared" si="74"/>
        <v>24.667325586291106</v>
      </c>
      <c r="AF57" s="178">
        <f t="shared" si="75"/>
        <v>22.661529914529915</v>
      </c>
      <c r="AG57" s="175">
        <f t="shared" si="76"/>
        <v>4.1112209310485177</v>
      </c>
      <c r="AH57" s="175">
        <f t="shared" si="77"/>
        <v>8.2224418620970354</v>
      </c>
      <c r="AI57" s="181">
        <f t="shared" si="78"/>
        <v>8.2224418620970354</v>
      </c>
      <c r="AJ57" s="179">
        <v>20</v>
      </c>
      <c r="AK57" s="175">
        <f t="shared" si="79"/>
        <v>80</v>
      </c>
      <c r="AL57" s="175">
        <v>0</v>
      </c>
      <c r="AM57" s="177">
        <v>0</v>
      </c>
      <c r="AN57" s="174">
        <f t="shared" si="80"/>
        <v>16.444883724194071</v>
      </c>
      <c r="AO57" s="175">
        <f t="shared" si="81"/>
        <v>3.2889767448388145</v>
      </c>
      <c r="AP57" s="175">
        <f t="shared" si="82"/>
        <v>13.155906979355258</v>
      </c>
      <c r="AQ57" s="175">
        <f t="shared" si="83"/>
        <v>0</v>
      </c>
      <c r="AR57" s="177">
        <f t="shared" si="84"/>
        <v>0</v>
      </c>
      <c r="AS57" s="179">
        <f t="shared" si="85"/>
        <v>24.66732558629111</v>
      </c>
      <c r="AT57" s="175">
        <f t="shared" si="86"/>
        <v>4.9334651172582218</v>
      </c>
      <c r="AU57" s="175">
        <f t="shared" si="87"/>
        <v>19.733860469032887</v>
      </c>
      <c r="AV57" s="175">
        <f t="shared" si="88"/>
        <v>0</v>
      </c>
      <c r="AW57" s="177">
        <f t="shared" si="89"/>
        <v>0</v>
      </c>
      <c r="AX57" s="179">
        <f t="shared" si="61"/>
        <v>4.1112209310485177</v>
      </c>
      <c r="AY57" s="175">
        <f t="shared" si="90"/>
        <v>0.82224418620970363</v>
      </c>
      <c r="AZ57" s="175">
        <f t="shared" si="91"/>
        <v>3.2889767448388145</v>
      </c>
      <c r="BA57" s="175">
        <f t="shared" si="92"/>
        <v>0</v>
      </c>
      <c r="BB57" s="175">
        <f t="shared" si="93"/>
        <v>0</v>
      </c>
      <c r="BC57" s="179">
        <f t="shared" si="94"/>
        <v>8.2224418620970354</v>
      </c>
      <c r="BD57" s="115">
        <f t="shared" si="95"/>
        <v>1.6444883724194073</v>
      </c>
      <c r="BE57" s="115">
        <f t="shared" si="96"/>
        <v>6.5779534896776291</v>
      </c>
      <c r="BF57" s="115">
        <f t="shared" si="97"/>
        <v>0</v>
      </c>
      <c r="BG57" s="115">
        <f t="shared" si="98"/>
        <v>0</v>
      </c>
      <c r="BH57" s="21"/>
    </row>
    <row r="58" spans="1:60" ht="15.75" hidden="1" thickBot="1" x14ac:dyDescent="0.3">
      <c r="A58" s="4" t="s">
        <v>20</v>
      </c>
      <c r="B58" s="190">
        <v>1</v>
      </c>
      <c r="C58" s="113">
        <f t="shared" si="62"/>
        <v>85529</v>
      </c>
      <c r="D58" s="113">
        <f t="shared" si="99"/>
        <v>85529</v>
      </c>
      <c r="E58" s="114">
        <f t="shared" si="63"/>
        <v>24.048096192384769</v>
      </c>
      <c r="F58" s="115">
        <v>30</v>
      </c>
      <c r="G58" s="117">
        <f>F58/1.3</f>
        <v>23.076923076923077</v>
      </c>
      <c r="H58" s="115">
        <f t="shared" si="64"/>
        <v>30</v>
      </c>
      <c r="I58" s="116">
        <f t="shared" si="65"/>
        <v>17.751479289940828</v>
      </c>
      <c r="J58" s="114">
        <f t="shared" si="51"/>
        <v>16.032064128256515</v>
      </c>
      <c r="K58" s="115">
        <f>F58/1.5</f>
        <v>20</v>
      </c>
      <c r="L58" s="115">
        <f>K58/1.3</f>
        <v>15.384615384615383</v>
      </c>
      <c r="M58" s="115">
        <f t="shared" si="53"/>
        <v>20</v>
      </c>
      <c r="N58" s="118">
        <f t="shared" si="53"/>
        <v>11.834319526627219</v>
      </c>
      <c r="O58" s="114">
        <f t="shared" si="67"/>
        <v>1140.3866666666665</v>
      </c>
      <c r="P58" s="115">
        <f t="shared" si="54"/>
        <v>926.56416666666667</v>
      </c>
      <c r="Q58" s="115">
        <f t="shared" si="55"/>
        <v>285.09666666666664</v>
      </c>
      <c r="R58" s="115">
        <f t="shared" si="56"/>
        <v>1204.5334166666667</v>
      </c>
      <c r="S58" s="116">
        <f t="shared" si="68"/>
        <v>3556.5809166666668</v>
      </c>
      <c r="T58" s="119">
        <f t="shared" si="57"/>
        <v>1710.58</v>
      </c>
      <c r="U58" s="119">
        <f t="shared" si="58"/>
        <v>1389.8462500000001</v>
      </c>
      <c r="V58" s="119">
        <f>(D58*AL58/100)/M58</f>
        <v>427.64499999999998</v>
      </c>
      <c r="W58" s="119">
        <f>(D58*AM58/100)/N58</f>
        <v>1806.800125</v>
      </c>
      <c r="X58" s="153">
        <f t="shared" si="69"/>
        <v>5334.8713749999997</v>
      </c>
      <c r="Y58" s="114">
        <f t="shared" si="70"/>
        <v>3556.5809166666668</v>
      </c>
      <c r="Z58" s="115"/>
      <c r="AA58" s="115"/>
      <c r="AB58" s="117">
        <f t="shared" si="71"/>
        <v>5334.8713749999997</v>
      </c>
      <c r="AC58" s="115">
        <f t="shared" si="72"/>
        <v>3556.5809166666668</v>
      </c>
      <c r="AD58" s="115">
        <f t="shared" si="73"/>
        <v>15.199063746438746</v>
      </c>
      <c r="AE58" s="118">
        <f t="shared" si="74"/>
        <v>22.798595619658119</v>
      </c>
      <c r="AF58" s="118">
        <f t="shared" si="75"/>
        <v>22.798595619658119</v>
      </c>
      <c r="AG58" s="115">
        <f t="shared" si="76"/>
        <v>3.7997659366096865</v>
      </c>
      <c r="AH58" s="115">
        <f t="shared" si="77"/>
        <v>7.5995318732193731</v>
      </c>
      <c r="AI58" s="111">
        <f t="shared" si="78"/>
        <v>15.199063746438746</v>
      </c>
      <c r="AJ58" s="119">
        <v>40</v>
      </c>
      <c r="AK58" s="115">
        <f t="shared" si="79"/>
        <v>25</v>
      </c>
      <c r="AL58" s="115">
        <v>10</v>
      </c>
      <c r="AM58" s="116">
        <v>25</v>
      </c>
      <c r="AN58" s="114">
        <f t="shared" si="80"/>
        <v>15.199063746438748</v>
      </c>
      <c r="AO58" s="115">
        <f t="shared" si="81"/>
        <v>6.0796254985754992</v>
      </c>
      <c r="AP58" s="115">
        <f t="shared" si="82"/>
        <v>3.7997659366096865</v>
      </c>
      <c r="AQ58" s="115">
        <f t="shared" si="83"/>
        <v>1.5199063746438748</v>
      </c>
      <c r="AR58" s="116">
        <f t="shared" si="84"/>
        <v>3.7997659366096865</v>
      </c>
      <c r="AS58" s="119">
        <f t="shared" si="85"/>
        <v>22.798595619658119</v>
      </c>
      <c r="AT58" s="115">
        <f t="shared" si="86"/>
        <v>9.1194382478632487</v>
      </c>
      <c r="AU58" s="115">
        <f t="shared" si="87"/>
        <v>5.6996489049145298</v>
      </c>
      <c r="AV58" s="115">
        <f t="shared" si="88"/>
        <v>2.2798595619658122</v>
      </c>
      <c r="AW58" s="116">
        <f t="shared" si="89"/>
        <v>5.6996489049145298</v>
      </c>
      <c r="AX58" s="119">
        <f t="shared" si="61"/>
        <v>3.799765936609687</v>
      </c>
      <c r="AY58" s="115">
        <f t="shared" si="90"/>
        <v>1.5199063746438748</v>
      </c>
      <c r="AZ58" s="115">
        <f t="shared" si="91"/>
        <v>0.94994148415242163</v>
      </c>
      <c r="BA58" s="115">
        <f t="shared" si="92"/>
        <v>0.3799765936609687</v>
      </c>
      <c r="BB58" s="115">
        <f t="shared" si="93"/>
        <v>0.94994148415242163</v>
      </c>
      <c r="BC58" s="119">
        <f t="shared" si="94"/>
        <v>7.599531873219374</v>
      </c>
      <c r="BD58" s="115">
        <f t="shared" si="95"/>
        <v>3.0398127492877496</v>
      </c>
      <c r="BE58" s="115">
        <f t="shared" si="96"/>
        <v>1.8998829683048433</v>
      </c>
      <c r="BF58" s="115">
        <f t="shared" si="97"/>
        <v>0.7599531873219374</v>
      </c>
      <c r="BG58" s="115">
        <f t="shared" si="98"/>
        <v>1.8998829683048433</v>
      </c>
      <c r="BH58" s="21"/>
    </row>
    <row r="59" spans="1:60" ht="15.75" hidden="1" thickBot="1" x14ac:dyDescent="0.3">
      <c r="A59" s="4" t="s">
        <v>12</v>
      </c>
      <c r="B59" s="162"/>
      <c r="C59" s="113">
        <f t="shared" si="62"/>
        <v>85529</v>
      </c>
      <c r="D59" s="113"/>
      <c r="E59" s="114"/>
      <c r="F59" s="115"/>
      <c r="G59" s="115"/>
      <c r="H59" s="115"/>
      <c r="I59" s="116"/>
      <c r="J59" s="114"/>
      <c r="K59" s="115">
        <v>20</v>
      </c>
      <c r="L59" s="115"/>
      <c r="M59" s="115"/>
      <c r="N59" s="118"/>
      <c r="O59" s="114"/>
      <c r="P59" s="115"/>
      <c r="Q59" s="115"/>
      <c r="R59" s="115"/>
      <c r="S59" s="116"/>
      <c r="T59" s="119"/>
      <c r="U59" s="119"/>
      <c r="V59" s="119"/>
      <c r="W59" s="119"/>
      <c r="X59" s="153"/>
      <c r="Y59" s="114"/>
      <c r="Z59" s="115"/>
      <c r="AA59" s="115"/>
      <c r="AB59" s="115"/>
      <c r="AC59" s="115"/>
      <c r="AD59" s="115"/>
      <c r="AE59" s="118"/>
      <c r="AF59" s="118"/>
      <c r="AG59" s="115"/>
      <c r="AH59" s="115"/>
      <c r="AI59" s="111"/>
      <c r="AJ59" s="119">
        <v>25</v>
      </c>
      <c r="AK59" s="115">
        <f t="shared" si="79"/>
        <v>25</v>
      </c>
      <c r="AL59" s="115">
        <v>25</v>
      </c>
      <c r="AM59" s="116">
        <v>25</v>
      </c>
      <c r="AN59" s="114">
        <f t="shared" si="80"/>
        <v>0</v>
      </c>
      <c r="AO59" s="115">
        <f t="shared" si="81"/>
        <v>0</v>
      </c>
      <c r="AP59" s="115">
        <f t="shared" si="82"/>
        <v>0</v>
      </c>
      <c r="AQ59" s="115">
        <f t="shared" si="83"/>
        <v>0</v>
      </c>
      <c r="AR59" s="116">
        <f t="shared" si="84"/>
        <v>0</v>
      </c>
      <c r="AS59" s="119"/>
      <c r="AT59" s="115">
        <f t="shared" si="86"/>
        <v>0</v>
      </c>
      <c r="AU59" s="115">
        <f t="shared" si="87"/>
        <v>0</v>
      </c>
      <c r="AV59" s="115">
        <f t="shared" si="88"/>
        <v>0</v>
      </c>
      <c r="AW59" s="116">
        <f t="shared" si="89"/>
        <v>0</v>
      </c>
      <c r="AX59" s="119"/>
      <c r="AY59" s="115">
        <f t="shared" si="90"/>
        <v>0</v>
      </c>
      <c r="AZ59" s="115">
        <f t="shared" si="91"/>
        <v>0</v>
      </c>
      <c r="BA59" s="115">
        <f t="shared" si="92"/>
        <v>0</v>
      </c>
      <c r="BB59" s="115">
        <f t="shared" si="93"/>
        <v>0</v>
      </c>
      <c r="BC59" s="119"/>
      <c r="BD59" s="115"/>
      <c r="BE59" s="115"/>
      <c r="BF59" s="115"/>
      <c r="BG59" s="116"/>
      <c r="BH59" s="21"/>
    </row>
    <row r="60" spans="1:60" ht="15.75" hidden="1" thickBot="1" x14ac:dyDescent="0.3">
      <c r="A60" s="4" t="s">
        <v>13</v>
      </c>
      <c r="B60" s="113"/>
      <c r="C60" s="113">
        <f t="shared" si="62"/>
        <v>85529</v>
      </c>
      <c r="D60" s="113"/>
      <c r="E60" s="114"/>
      <c r="F60" s="115"/>
      <c r="G60" s="115"/>
      <c r="H60" s="115"/>
      <c r="I60" s="116"/>
      <c r="J60" s="114"/>
      <c r="K60" s="115">
        <v>20</v>
      </c>
      <c r="L60" s="115"/>
      <c r="M60" s="115"/>
      <c r="N60" s="118"/>
      <c r="O60" s="114"/>
      <c r="P60" s="115"/>
      <c r="Q60" s="115"/>
      <c r="R60" s="115"/>
      <c r="S60" s="116"/>
      <c r="T60" s="119"/>
      <c r="U60" s="119"/>
      <c r="V60" s="119"/>
      <c r="W60" s="119"/>
      <c r="X60" s="153"/>
      <c r="Y60" s="114"/>
      <c r="Z60" s="115"/>
      <c r="AA60" s="115"/>
      <c r="AB60" s="115"/>
      <c r="AC60" s="115"/>
      <c r="AD60" s="115"/>
      <c r="AE60" s="118"/>
      <c r="AF60" s="118"/>
      <c r="AG60" s="115"/>
      <c r="AH60" s="115"/>
      <c r="AI60" s="111"/>
      <c r="AJ60" s="119">
        <v>100</v>
      </c>
      <c r="AK60" s="115"/>
      <c r="AL60" s="115"/>
      <c r="AM60" s="116"/>
      <c r="AN60" s="114"/>
      <c r="AO60" s="115">
        <f>$AD$16*AJ60%</f>
        <v>0</v>
      </c>
      <c r="AP60" s="115"/>
      <c r="AQ60" s="115"/>
      <c r="AR60" s="116"/>
      <c r="AS60" s="119"/>
      <c r="AT60" s="115">
        <f t="shared" si="86"/>
        <v>0</v>
      </c>
      <c r="AU60" s="115"/>
      <c r="AV60" s="115"/>
      <c r="AW60" s="116"/>
      <c r="AX60" s="119"/>
      <c r="AY60" s="115"/>
      <c r="AZ60" s="115"/>
      <c r="BA60" s="115"/>
      <c r="BB60" s="116"/>
      <c r="BC60" s="119"/>
      <c r="BD60" s="115"/>
      <c r="BE60" s="115"/>
      <c r="BF60" s="115"/>
      <c r="BG60" s="116"/>
      <c r="BH60" s="21"/>
    </row>
    <row r="61" spans="1:60" ht="15.75" hidden="1" thickBot="1" x14ac:dyDescent="0.3">
      <c r="A61" s="4" t="s">
        <v>24</v>
      </c>
      <c r="B61" s="113"/>
      <c r="C61" s="113">
        <f t="shared" si="62"/>
        <v>85529</v>
      </c>
      <c r="D61" s="113"/>
      <c r="E61" s="114"/>
      <c r="F61" s="115"/>
      <c r="G61" s="115"/>
      <c r="H61" s="115"/>
      <c r="I61" s="116"/>
      <c r="J61" s="114"/>
      <c r="K61" s="115">
        <v>20</v>
      </c>
      <c r="L61" s="115"/>
      <c r="M61" s="115"/>
      <c r="N61" s="118"/>
      <c r="O61" s="114"/>
      <c r="P61" s="115"/>
      <c r="Q61" s="115"/>
      <c r="R61" s="115"/>
      <c r="S61" s="116"/>
      <c r="T61" s="119"/>
      <c r="U61" s="119"/>
      <c r="V61" s="119"/>
      <c r="W61" s="119"/>
      <c r="X61" s="153"/>
      <c r="Y61" s="114"/>
      <c r="Z61" s="115"/>
      <c r="AA61" s="115"/>
      <c r="AB61" s="115"/>
      <c r="AC61" s="115"/>
      <c r="AD61" s="115"/>
      <c r="AE61" s="118"/>
      <c r="AF61" s="118"/>
      <c r="AG61" s="115"/>
      <c r="AH61" s="115"/>
      <c r="AI61" s="111"/>
      <c r="AJ61" s="119">
        <v>100</v>
      </c>
      <c r="AK61" s="115"/>
      <c r="AL61" s="115"/>
      <c r="AM61" s="116"/>
      <c r="AN61" s="114"/>
      <c r="AO61" s="115">
        <f>$AD$16*AJ61%</f>
        <v>0</v>
      </c>
      <c r="AP61" s="115"/>
      <c r="AQ61" s="115"/>
      <c r="AR61" s="116"/>
      <c r="AS61" s="119"/>
      <c r="AT61" s="115">
        <f>$AE$16*AJ61%</f>
        <v>0</v>
      </c>
      <c r="AU61" s="115"/>
      <c r="AV61" s="115"/>
      <c r="AW61" s="116"/>
      <c r="AX61" s="119"/>
      <c r="AY61" s="115"/>
      <c r="AZ61" s="115"/>
      <c r="BA61" s="115"/>
      <c r="BB61" s="116"/>
      <c r="BC61" s="119"/>
      <c r="BD61" s="115"/>
      <c r="BE61" s="115"/>
      <c r="BF61" s="115"/>
      <c r="BG61" s="116"/>
      <c r="BH61" s="21"/>
    </row>
    <row r="62" spans="1:60" ht="15.75" hidden="1" thickBot="1" x14ac:dyDescent="0.3">
      <c r="A62" s="4" t="s">
        <v>28</v>
      </c>
      <c r="B62" s="113"/>
      <c r="C62" s="113">
        <f t="shared" si="62"/>
        <v>85529</v>
      </c>
      <c r="D62" s="113"/>
      <c r="E62" s="114"/>
      <c r="F62" s="115"/>
      <c r="G62" s="115"/>
      <c r="H62" s="115"/>
      <c r="I62" s="116"/>
      <c r="J62" s="114"/>
      <c r="K62" s="115"/>
      <c r="L62" s="115"/>
      <c r="M62" s="115"/>
      <c r="N62" s="118"/>
      <c r="O62" s="114"/>
      <c r="P62" s="115"/>
      <c r="Q62" s="115"/>
      <c r="R62" s="115"/>
      <c r="S62" s="116"/>
      <c r="T62" s="119"/>
      <c r="U62" s="119"/>
      <c r="V62" s="119"/>
      <c r="W62" s="119"/>
      <c r="X62" s="153"/>
      <c r="Y62" s="114"/>
      <c r="Z62" s="115"/>
      <c r="AA62" s="115"/>
      <c r="AB62" s="115"/>
      <c r="AC62" s="115"/>
      <c r="AD62" s="115"/>
      <c r="AE62" s="118"/>
      <c r="AF62" s="118"/>
      <c r="AG62" s="115"/>
      <c r="AH62" s="115"/>
      <c r="AI62" s="111"/>
      <c r="AJ62" s="119"/>
      <c r="AK62" s="115"/>
      <c r="AL62" s="115"/>
      <c r="AM62" s="116"/>
      <c r="AN62" s="114"/>
      <c r="AO62" s="115">
        <f>$AD$16*AJ62%</f>
        <v>0</v>
      </c>
      <c r="AP62" s="115"/>
      <c r="AQ62" s="115"/>
      <c r="AR62" s="116"/>
      <c r="AS62" s="119"/>
      <c r="AT62" s="115">
        <f>$AE$16*AJ62%</f>
        <v>0</v>
      </c>
      <c r="AU62" s="115"/>
      <c r="AV62" s="115"/>
      <c r="AW62" s="116"/>
      <c r="AX62" s="119"/>
      <c r="AY62" s="115"/>
      <c r="AZ62" s="115"/>
      <c r="BA62" s="115"/>
      <c r="BB62" s="116"/>
      <c r="BC62" s="119"/>
      <c r="BD62" s="115"/>
      <c r="BE62" s="115"/>
      <c r="BF62" s="115"/>
      <c r="BG62" s="116"/>
      <c r="BH62" s="21"/>
    </row>
    <row r="63" spans="1:60" ht="15.75" hidden="1" thickBot="1" x14ac:dyDescent="0.3">
      <c r="A63" s="8" t="s">
        <v>21</v>
      </c>
      <c r="B63" s="113"/>
      <c r="C63" s="113">
        <f t="shared" si="62"/>
        <v>85529</v>
      </c>
      <c r="D63" s="113"/>
      <c r="E63" s="114"/>
      <c r="F63" s="115"/>
      <c r="G63" s="115"/>
      <c r="H63" s="115"/>
      <c r="I63" s="116"/>
      <c r="J63" s="114"/>
      <c r="K63" s="115">
        <v>20</v>
      </c>
      <c r="L63" s="115"/>
      <c r="M63" s="115"/>
      <c r="N63" s="118"/>
      <c r="O63" s="114"/>
      <c r="P63" s="115"/>
      <c r="Q63" s="115"/>
      <c r="R63" s="115"/>
      <c r="S63" s="116"/>
      <c r="T63" s="119"/>
      <c r="U63" s="119"/>
      <c r="V63" s="119"/>
      <c r="W63" s="119"/>
      <c r="X63" s="153"/>
      <c r="Y63" s="114"/>
      <c r="Z63" s="115"/>
      <c r="AA63" s="115"/>
      <c r="AB63" s="115"/>
      <c r="AC63" s="115"/>
      <c r="AD63" s="115"/>
      <c r="AE63" s="118"/>
      <c r="AF63" s="118"/>
      <c r="AG63" s="115"/>
      <c r="AH63" s="115"/>
      <c r="AI63" s="111"/>
      <c r="AJ63" s="119">
        <v>100</v>
      </c>
      <c r="AK63" s="115"/>
      <c r="AL63" s="115"/>
      <c r="AM63" s="116"/>
      <c r="AN63" s="114"/>
      <c r="AO63" s="115"/>
      <c r="AP63" s="115"/>
      <c r="AQ63" s="115"/>
      <c r="AR63" s="116"/>
      <c r="AS63" s="119"/>
      <c r="AT63" s="115"/>
      <c r="AU63" s="115"/>
      <c r="AV63" s="115"/>
      <c r="AW63" s="116"/>
      <c r="AX63" s="119"/>
      <c r="AY63" s="115"/>
      <c r="AZ63" s="115"/>
      <c r="BA63" s="115"/>
      <c r="BB63" s="116"/>
      <c r="BC63" s="119"/>
      <c r="BD63" s="115"/>
      <c r="BE63" s="115"/>
      <c r="BF63" s="115"/>
      <c r="BG63" s="116"/>
      <c r="BH63" s="21"/>
    </row>
    <row r="64" spans="1:60" ht="15.75" hidden="1" thickBot="1" x14ac:dyDescent="0.3">
      <c r="A64" s="8" t="s">
        <v>26</v>
      </c>
      <c r="B64" s="113"/>
      <c r="C64" s="113">
        <f t="shared" si="62"/>
        <v>85529</v>
      </c>
      <c r="D64" s="113"/>
      <c r="E64" s="114"/>
      <c r="F64" s="115"/>
      <c r="G64" s="115"/>
      <c r="H64" s="115"/>
      <c r="I64" s="116"/>
      <c r="J64" s="114"/>
      <c r="K64" s="115">
        <v>20</v>
      </c>
      <c r="L64" s="115"/>
      <c r="M64" s="115"/>
      <c r="N64" s="118"/>
      <c r="O64" s="114"/>
      <c r="P64" s="115"/>
      <c r="Q64" s="115"/>
      <c r="R64" s="115"/>
      <c r="S64" s="116"/>
      <c r="T64" s="119"/>
      <c r="U64" s="119"/>
      <c r="V64" s="119"/>
      <c r="W64" s="119"/>
      <c r="X64" s="153"/>
      <c r="Y64" s="114"/>
      <c r="Z64" s="115"/>
      <c r="AA64" s="115"/>
      <c r="AB64" s="115"/>
      <c r="AC64" s="115"/>
      <c r="AD64" s="115"/>
      <c r="AE64" s="118"/>
      <c r="AF64" s="118"/>
      <c r="AG64" s="115"/>
      <c r="AH64" s="115"/>
      <c r="AI64" s="111"/>
      <c r="AJ64" s="119">
        <v>100</v>
      </c>
      <c r="AK64" s="115"/>
      <c r="AL64" s="115"/>
      <c r="AM64" s="116"/>
      <c r="AN64" s="114"/>
      <c r="AO64" s="115"/>
      <c r="AP64" s="115"/>
      <c r="AQ64" s="115"/>
      <c r="AR64" s="116"/>
      <c r="AS64" s="119"/>
      <c r="AT64" s="115"/>
      <c r="AU64" s="115"/>
      <c r="AV64" s="115"/>
      <c r="AW64" s="116"/>
      <c r="AX64" s="119"/>
      <c r="AY64" s="115"/>
      <c r="AZ64" s="115"/>
      <c r="BA64" s="115"/>
      <c r="BB64" s="116"/>
      <c r="BC64" s="119"/>
      <c r="BD64" s="115"/>
      <c r="BE64" s="115"/>
      <c r="BF64" s="115"/>
      <c r="BG64" s="116"/>
      <c r="BH64" s="21"/>
    </row>
    <row r="65" spans="1:60" ht="15.75" hidden="1" thickBot="1" x14ac:dyDescent="0.3">
      <c r="A65" s="4" t="s">
        <v>8</v>
      </c>
      <c r="B65" s="113"/>
      <c r="C65" s="113">
        <f t="shared" si="62"/>
        <v>85529</v>
      </c>
      <c r="D65" s="113"/>
      <c r="E65" s="114"/>
      <c r="F65" s="115"/>
      <c r="G65" s="115"/>
      <c r="H65" s="115"/>
      <c r="I65" s="116"/>
      <c r="J65" s="114"/>
      <c r="K65" s="115">
        <v>20</v>
      </c>
      <c r="L65" s="115"/>
      <c r="M65" s="115"/>
      <c r="N65" s="118"/>
      <c r="O65" s="114"/>
      <c r="P65" s="115"/>
      <c r="Q65" s="115"/>
      <c r="R65" s="115"/>
      <c r="S65" s="116"/>
      <c r="T65" s="119"/>
      <c r="U65" s="119"/>
      <c r="V65" s="119"/>
      <c r="W65" s="119"/>
      <c r="X65" s="153"/>
      <c r="Y65" s="114"/>
      <c r="Z65" s="115"/>
      <c r="AA65" s="115"/>
      <c r="AB65" s="115"/>
      <c r="AC65" s="115"/>
      <c r="AD65" s="115"/>
      <c r="AE65" s="118"/>
      <c r="AF65" s="118"/>
      <c r="AG65" s="115"/>
      <c r="AH65" s="115"/>
      <c r="AI65" s="111"/>
      <c r="AJ65" s="119">
        <v>100</v>
      </c>
      <c r="AK65" s="115"/>
      <c r="AL65" s="115"/>
      <c r="AM65" s="116"/>
      <c r="AN65" s="114"/>
      <c r="AO65" s="115"/>
      <c r="AP65" s="115"/>
      <c r="AQ65" s="115"/>
      <c r="AR65" s="116"/>
      <c r="AS65" s="119"/>
      <c r="AT65" s="115"/>
      <c r="AU65" s="115"/>
      <c r="AV65" s="115"/>
      <c r="AW65" s="116"/>
      <c r="AX65" s="119"/>
      <c r="AY65" s="115"/>
      <c r="AZ65" s="115"/>
      <c r="BA65" s="115"/>
      <c r="BB65" s="116"/>
      <c r="BC65" s="119"/>
      <c r="BD65" s="115"/>
      <c r="BE65" s="115"/>
      <c r="BF65" s="115"/>
      <c r="BG65" s="116"/>
      <c r="BH65" s="21"/>
    </row>
    <row r="66" spans="1:60" ht="15.75" hidden="1" thickBot="1" x14ac:dyDescent="0.3">
      <c r="A66" s="12" t="s">
        <v>9</v>
      </c>
      <c r="B66" s="120"/>
      <c r="C66" s="120">
        <f t="shared" si="62"/>
        <v>85529</v>
      </c>
      <c r="D66" s="120"/>
      <c r="E66" s="121"/>
      <c r="F66" s="122"/>
      <c r="G66" s="122"/>
      <c r="H66" s="122"/>
      <c r="I66" s="123"/>
      <c r="J66" s="114"/>
      <c r="K66" s="122">
        <v>20</v>
      </c>
      <c r="L66" s="122"/>
      <c r="M66" s="122"/>
      <c r="N66" s="124"/>
      <c r="O66" s="114"/>
      <c r="P66" s="115"/>
      <c r="Q66" s="115"/>
      <c r="R66" s="115"/>
      <c r="S66" s="116"/>
      <c r="T66" s="119"/>
      <c r="U66" s="119"/>
      <c r="V66" s="119"/>
      <c r="W66" s="119"/>
      <c r="X66" s="153"/>
      <c r="Y66" s="114"/>
      <c r="Z66" s="122"/>
      <c r="AA66" s="122"/>
      <c r="AB66" s="122"/>
      <c r="AC66" s="122"/>
      <c r="AD66" s="122"/>
      <c r="AE66" s="124"/>
      <c r="AF66" s="124"/>
      <c r="AG66" s="122"/>
      <c r="AH66" s="122"/>
      <c r="AI66" s="125"/>
      <c r="AJ66" s="126">
        <v>100</v>
      </c>
      <c r="AK66" s="122"/>
      <c r="AL66" s="122"/>
      <c r="AM66" s="123"/>
      <c r="AN66" s="121"/>
      <c r="AO66" s="122"/>
      <c r="AP66" s="122"/>
      <c r="AQ66" s="122"/>
      <c r="AR66" s="123"/>
      <c r="AS66" s="126"/>
      <c r="AT66" s="122"/>
      <c r="AU66" s="122"/>
      <c r="AV66" s="122"/>
      <c r="AW66" s="123"/>
      <c r="AX66" s="126"/>
      <c r="AY66" s="122"/>
      <c r="AZ66" s="122"/>
      <c r="BA66" s="122"/>
      <c r="BB66" s="123"/>
      <c r="BC66" s="126"/>
      <c r="BD66" s="122"/>
      <c r="BE66" s="122"/>
      <c r="BF66" s="122"/>
      <c r="BG66" s="123"/>
      <c r="BH66" s="21"/>
    </row>
    <row r="67" spans="1:60" ht="15.75" hidden="1" thickBot="1" x14ac:dyDescent="0.3">
      <c r="A67" s="66" t="s">
        <v>22</v>
      </c>
      <c r="B67" s="184">
        <f>B48+B58</f>
        <v>14.75</v>
      </c>
      <c r="C67" s="127">
        <f t="shared" si="62"/>
        <v>85529</v>
      </c>
      <c r="D67" s="127">
        <f>D48+D58</f>
        <v>1261552.75</v>
      </c>
      <c r="E67" s="128"/>
      <c r="F67" s="129"/>
      <c r="G67" s="129"/>
      <c r="H67" s="129"/>
      <c r="I67" s="130"/>
      <c r="J67" s="128"/>
      <c r="K67" s="129"/>
      <c r="L67" s="129"/>
      <c r="M67" s="129"/>
      <c r="N67" s="131"/>
      <c r="O67" s="163"/>
      <c r="P67" s="164"/>
      <c r="Q67" s="164"/>
      <c r="R67" s="164"/>
      <c r="S67" s="165"/>
      <c r="T67" s="132"/>
      <c r="U67" s="129"/>
      <c r="V67" s="129"/>
      <c r="W67" s="130"/>
      <c r="X67" s="154"/>
      <c r="Y67" s="128">
        <f>Y48+Y58</f>
        <v>60554.257046345556</v>
      </c>
      <c r="Z67" s="129"/>
      <c r="AA67" s="129"/>
      <c r="AB67" s="129"/>
      <c r="AC67" s="129"/>
      <c r="AD67" s="129"/>
      <c r="AE67" s="131"/>
      <c r="AF67" s="154"/>
      <c r="AG67" s="127"/>
      <c r="AH67" s="127"/>
      <c r="AI67" s="127">
        <f>AI48+AI58</f>
        <v>258.778876266434</v>
      </c>
      <c r="AJ67" s="132"/>
      <c r="AK67" s="129"/>
      <c r="AL67" s="129"/>
      <c r="AM67" s="130"/>
      <c r="AN67" s="128"/>
      <c r="AO67" s="129"/>
      <c r="AP67" s="129"/>
      <c r="AQ67" s="129"/>
      <c r="AR67" s="130"/>
      <c r="AS67" s="132"/>
      <c r="AT67" s="129"/>
      <c r="AU67" s="129"/>
      <c r="AV67" s="129"/>
      <c r="AW67" s="130"/>
      <c r="AX67" s="132"/>
      <c r="AY67" s="129"/>
      <c r="AZ67" s="129"/>
      <c r="BA67" s="129"/>
      <c r="BB67" s="130"/>
      <c r="BC67" s="132"/>
      <c r="BD67" s="129"/>
      <c r="BE67" s="129"/>
      <c r="BF67" s="129"/>
      <c r="BG67" s="130"/>
      <c r="BH67" s="21"/>
    </row>
    <row r="68" spans="1:60" hidden="1" x14ac:dyDescent="0.25">
      <c r="A68" s="185"/>
      <c r="B68" s="186"/>
      <c r="C68" s="187"/>
      <c r="D68" s="187"/>
      <c r="E68" s="187"/>
      <c r="F68" s="187"/>
      <c r="G68" s="187"/>
      <c r="H68" s="187"/>
      <c r="I68" s="187"/>
      <c r="J68" s="187"/>
      <c r="K68" s="187"/>
      <c r="L68" s="187"/>
      <c r="M68" s="187"/>
      <c r="N68" s="187"/>
      <c r="O68" s="187"/>
      <c r="P68" s="187"/>
      <c r="Q68" s="187"/>
      <c r="R68" s="187"/>
      <c r="S68" s="187"/>
      <c r="T68" s="187"/>
      <c r="U68" s="187"/>
      <c r="V68" s="187"/>
      <c r="W68" s="187"/>
      <c r="X68" s="187"/>
      <c r="Y68" s="187"/>
      <c r="Z68" s="187"/>
      <c r="AA68" s="187"/>
      <c r="AB68" s="187"/>
      <c r="AC68" s="187"/>
      <c r="AD68" s="187"/>
      <c r="AE68" s="187"/>
      <c r="AF68" s="187"/>
      <c r="AG68" s="187"/>
      <c r="AH68" s="187"/>
      <c r="AI68" s="187"/>
      <c r="AJ68" s="187"/>
      <c r="AK68" s="187"/>
      <c r="AL68" s="187"/>
      <c r="AM68" s="187"/>
      <c r="AN68" s="187"/>
      <c r="AO68" s="187"/>
      <c r="AP68" s="187"/>
      <c r="AQ68" s="187"/>
      <c r="AR68" s="187"/>
      <c r="AS68" s="187"/>
      <c r="AT68" s="187"/>
      <c r="AU68" s="187"/>
      <c r="AV68" s="187"/>
      <c r="AW68" s="187"/>
      <c r="AX68" s="187"/>
      <c r="AY68" s="187"/>
      <c r="AZ68" s="187"/>
      <c r="BA68" s="187"/>
      <c r="BB68" s="187"/>
      <c r="BC68" s="187"/>
      <c r="BD68" s="187"/>
      <c r="BE68" s="187"/>
      <c r="BF68" s="187"/>
      <c r="BG68" s="187"/>
      <c r="BH68" s="21"/>
    </row>
    <row r="69" spans="1:60" hidden="1" x14ac:dyDescent="0.25">
      <c r="A69" s="185"/>
      <c r="B69" s="186"/>
      <c r="C69" s="187"/>
      <c r="D69" s="187"/>
      <c r="E69" s="187"/>
      <c r="F69" s="187"/>
      <c r="G69" s="187"/>
      <c r="H69" s="187"/>
      <c r="I69" s="187"/>
      <c r="J69" s="187"/>
      <c r="K69" s="187"/>
      <c r="L69" s="187"/>
      <c r="M69" s="187"/>
      <c r="N69" s="187"/>
      <c r="O69" s="187"/>
      <c r="P69" s="187"/>
      <c r="Q69" s="187"/>
      <c r="R69" s="187"/>
      <c r="S69" s="187"/>
      <c r="T69" s="187"/>
      <c r="U69" s="187"/>
      <c r="V69" s="187"/>
      <c r="W69" s="187"/>
      <c r="X69" s="187"/>
      <c r="Y69" s="187"/>
      <c r="Z69" s="187"/>
      <c r="AA69" s="187"/>
      <c r="AB69" s="187"/>
      <c r="AC69" s="187"/>
      <c r="AD69" s="187"/>
      <c r="AE69" s="187"/>
      <c r="AF69" s="187"/>
      <c r="AG69" s="187"/>
      <c r="AH69" s="187"/>
      <c r="AI69" s="187"/>
      <c r="AJ69" s="187"/>
      <c r="AK69" s="187"/>
      <c r="AL69" s="187"/>
      <c r="AM69" s="187"/>
      <c r="AN69" s="187"/>
      <c r="AO69" s="187"/>
      <c r="AP69" s="187"/>
      <c r="AQ69" s="187"/>
      <c r="AR69" s="187"/>
      <c r="AS69" s="187"/>
      <c r="AT69" s="187"/>
      <c r="AU69" s="187"/>
      <c r="AV69" s="187"/>
      <c r="AW69" s="187"/>
      <c r="AX69" s="187"/>
      <c r="AY69" s="187"/>
      <c r="AZ69" s="187"/>
      <c r="BA69" s="187"/>
      <c r="BB69" s="187"/>
      <c r="BC69" s="187"/>
      <c r="BD69" s="187"/>
      <c r="BE69" s="187"/>
      <c r="BF69" s="187"/>
      <c r="BG69" s="187"/>
      <c r="BH69" s="21"/>
    </row>
    <row r="70" spans="1:60" hidden="1" x14ac:dyDescent="0.25">
      <c r="A70" s="185"/>
      <c r="B70" s="186"/>
      <c r="C70" s="187"/>
      <c r="D70" s="187"/>
      <c r="E70" s="187"/>
      <c r="F70" s="187"/>
      <c r="G70" s="187"/>
      <c r="H70" s="187"/>
      <c r="I70" s="187"/>
      <c r="J70" s="187"/>
      <c r="K70" s="187"/>
      <c r="L70" s="187"/>
      <c r="M70" s="187"/>
      <c r="N70" s="187"/>
      <c r="O70" s="187"/>
      <c r="P70" s="187"/>
      <c r="Q70" s="187"/>
      <c r="R70" s="187"/>
      <c r="S70" s="187"/>
      <c r="T70" s="187"/>
      <c r="U70" s="187"/>
      <c r="V70" s="187"/>
      <c r="W70" s="187"/>
      <c r="X70" s="187"/>
      <c r="Y70" s="187"/>
      <c r="Z70" s="187"/>
      <c r="AA70" s="187"/>
      <c r="AB70" s="187"/>
      <c r="AC70" s="187"/>
      <c r="AD70" s="187"/>
      <c r="AE70" s="187"/>
      <c r="AF70" s="187"/>
      <c r="AG70" s="187"/>
      <c r="AH70" s="187"/>
      <c r="AI70" s="187"/>
      <c r="AJ70" s="187"/>
      <c r="AK70" s="187"/>
      <c r="AL70" s="187"/>
      <c r="AM70" s="187"/>
      <c r="AN70" s="187"/>
      <c r="AO70" s="187"/>
      <c r="AP70" s="187"/>
      <c r="AQ70" s="187"/>
      <c r="AR70" s="187"/>
      <c r="AS70" s="187"/>
      <c r="AT70" s="187"/>
      <c r="AU70" s="187"/>
      <c r="AV70" s="187"/>
      <c r="AW70" s="187"/>
      <c r="AX70" s="187"/>
      <c r="AY70" s="187"/>
      <c r="AZ70" s="187"/>
      <c r="BA70" s="187"/>
      <c r="BB70" s="187"/>
      <c r="BC70" s="187"/>
      <c r="BD70" s="187"/>
      <c r="BE70" s="187"/>
      <c r="BF70" s="187"/>
      <c r="BG70" s="187"/>
      <c r="BH70" s="21"/>
    </row>
    <row r="71" spans="1:60" hidden="1" x14ac:dyDescent="0.25">
      <c r="A71" s="185"/>
      <c r="B71" s="186"/>
      <c r="C71" s="187"/>
      <c r="D71" s="187"/>
      <c r="E71" s="187"/>
      <c r="F71" s="187"/>
      <c r="G71" s="187"/>
      <c r="H71" s="187"/>
      <c r="I71" s="187"/>
      <c r="J71" s="187"/>
      <c r="K71" s="187"/>
      <c r="L71" s="187"/>
      <c r="M71" s="187"/>
      <c r="N71" s="187"/>
      <c r="O71" s="187"/>
      <c r="P71" s="187"/>
      <c r="Q71" s="187"/>
      <c r="R71" s="187"/>
      <c r="S71" s="187"/>
      <c r="T71" s="187"/>
      <c r="U71" s="187"/>
      <c r="V71" s="187"/>
      <c r="W71" s="187"/>
      <c r="X71" s="187"/>
      <c r="Y71" s="187"/>
      <c r="Z71" s="187"/>
      <c r="AA71" s="187"/>
      <c r="AB71" s="187"/>
      <c r="AC71" s="187"/>
      <c r="AD71" s="187"/>
      <c r="AE71" s="187"/>
      <c r="AF71" s="187"/>
      <c r="AG71" s="187"/>
      <c r="AH71" s="187"/>
      <c r="AI71" s="187"/>
      <c r="AJ71" s="187"/>
      <c r="AK71" s="187"/>
      <c r="AL71" s="187"/>
      <c r="AM71" s="187"/>
      <c r="AN71" s="187"/>
      <c r="AO71" s="187"/>
      <c r="AP71" s="187"/>
      <c r="AQ71" s="187"/>
      <c r="AR71" s="187"/>
      <c r="AS71" s="187"/>
      <c r="AT71" s="187"/>
      <c r="AU71" s="187"/>
      <c r="AV71" s="187"/>
      <c r="AW71" s="187"/>
      <c r="AX71" s="187"/>
      <c r="AY71" s="187"/>
      <c r="AZ71" s="187"/>
      <c r="BA71" s="187"/>
      <c r="BB71" s="187"/>
      <c r="BC71" s="187"/>
      <c r="BD71" s="187"/>
      <c r="BE71" s="187"/>
      <c r="BF71" s="187"/>
      <c r="BG71" s="187"/>
      <c r="BH71" s="21"/>
    </row>
    <row r="72" spans="1:60" hidden="1" x14ac:dyDescent="0.25">
      <c r="A72" s="185"/>
      <c r="B72" s="186"/>
      <c r="C72" s="187"/>
      <c r="D72" s="187"/>
      <c r="E72" s="187"/>
      <c r="F72" s="187"/>
      <c r="G72" s="187"/>
      <c r="H72" s="187"/>
      <c r="I72" s="187"/>
      <c r="J72" s="187"/>
      <c r="K72" s="187"/>
      <c r="L72" s="187"/>
      <c r="M72" s="187"/>
      <c r="N72" s="187"/>
      <c r="O72" s="187"/>
      <c r="P72" s="187"/>
      <c r="Q72" s="187"/>
      <c r="R72" s="187"/>
      <c r="S72" s="187"/>
      <c r="T72" s="187"/>
      <c r="U72" s="187"/>
      <c r="V72" s="187"/>
      <c r="W72" s="187"/>
      <c r="X72" s="187"/>
      <c r="Y72" s="187"/>
      <c r="Z72" s="187"/>
      <c r="AA72" s="187"/>
      <c r="AB72" s="187"/>
      <c r="AC72" s="187"/>
      <c r="AD72" s="187"/>
      <c r="AE72" s="187"/>
      <c r="AF72" s="187"/>
      <c r="AG72" s="187"/>
      <c r="AH72" s="187"/>
      <c r="AI72" s="187"/>
      <c r="AJ72" s="187"/>
      <c r="AK72" s="187"/>
      <c r="AL72" s="187"/>
      <c r="AM72" s="187"/>
      <c r="AN72" s="187"/>
      <c r="AO72" s="187"/>
      <c r="AP72" s="187"/>
      <c r="AQ72" s="187"/>
      <c r="AR72" s="187"/>
      <c r="AS72" s="187"/>
      <c r="AT72" s="187"/>
      <c r="AU72" s="187"/>
      <c r="AV72" s="187"/>
      <c r="AW72" s="187"/>
      <c r="AX72" s="187"/>
      <c r="AY72" s="187"/>
      <c r="AZ72" s="187"/>
      <c r="BA72" s="187"/>
      <c r="BB72" s="187"/>
      <c r="BC72" s="187"/>
      <c r="BD72" s="187"/>
      <c r="BE72" s="187"/>
      <c r="BF72" s="187"/>
      <c r="BG72" s="187"/>
      <c r="BH72" s="21"/>
    </row>
    <row r="73" spans="1:60" hidden="1" x14ac:dyDescent="0.25">
      <c r="T73" s="6"/>
      <c r="U73" s="6"/>
      <c r="V73" s="6"/>
      <c r="W73" s="6"/>
      <c r="Y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</row>
    <row r="74" spans="1:60" ht="15.75" hidden="1" customHeight="1" thickBot="1" x14ac:dyDescent="0.3">
      <c r="A74" s="557" t="s">
        <v>15</v>
      </c>
      <c r="B74" s="557"/>
      <c r="C74" s="557"/>
      <c r="D74" s="557"/>
      <c r="E74" s="557"/>
      <c r="F74" s="557"/>
      <c r="G74" s="557"/>
      <c r="H74" s="557"/>
      <c r="I74" s="557"/>
      <c r="J74" s="557"/>
      <c r="K74" s="557"/>
      <c r="L74" s="557"/>
      <c r="M74" s="557"/>
      <c r="N74" s="557"/>
      <c r="O74" s="557"/>
      <c r="P74" s="557"/>
      <c r="Q74" s="557"/>
      <c r="R74" s="557"/>
      <c r="S74" s="557"/>
      <c r="T74" s="557"/>
      <c r="U74" s="557"/>
      <c r="V74" s="557"/>
      <c r="W74" s="557"/>
      <c r="X74" s="557"/>
      <c r="Y74" s="557"/>
      <c r="Z74" s="557"/>
      <c r="AA74" s="557"/>
      <c r="AB74" s="557"/>
      <c r="AC74" s="557"/>
    </row>
    <row r="75" spans="1:60" ht="15" hidden="1" customHeight="1" x14ac:dyDescent="0.25">
      <c r="A75" s="554" t="s">
        <v>53</v>
      </c>
      <c r="B75" s="527" t="s">
        <v>10</v>
      </c>
      <c r="C75" s="527" t="s">
        <v>54</v>
      </c>
      <c r="D75" s="527" t="s">
        <v>55</v>
      </c>
      <c r="E75" s="530" t="s">
        <v>57</v>
      </c>
      <c r="F75" s="531"/>
      <c r="G75" s="531"/>
      <c r="H75" s="531"/>
      <c r="I75" s="532"/>
      <c r="J75" s="530" t="s">
        <v>59</v>
      </c>
      <c r="K75" s="531"/>
      <c r="L75" s="531"/>
      <c r="M75" s="531"/>
      <c r="N75" s="532"/>
      <c r="O75" s="530" t="s">
        <v>74</v>
      </c>
      <c r="P75" s="531"/>
      <c r="Q75" s="531"/>
      <c r="R75" s="531"/>
      <c r="S75" s="532"/>
      <c r="T75" s="542" t="s">
        <v>60</v>
      </c>
      <c r="U75" s="543"/>
      <c r="V75" s="543"/>
      <c r="W75" s="543"/>
      <c r="X75" s="544"/>
      <c r="Y75" s="542" t="s">
        <v>58</v>
      </c>
      <c r="Z75" s="543"/>
      <c r="AA75" s="543"/>
      <c r="AB75" s="543"/>
      <c r="AC75" s="543"/>
      <c r="AD75" s="543"/>
      <c r="AE75" s="543"/>
      <c r="AF75" s="543"/>
      <c r="AG75" s="543"/>
      <c r="AH75" s="543"/>
      <c r="AI75" s="544"/>
      <c r="AJ75" s="542" t="s">
        <v>60</v>
      </c>
      <c r="AK75" s="543"/>
      <c r="AL75" s="543"/>
      <c r="AM75" s="544"/>
      <c r="AN75" s="542" t="s">
        <v>42</v>
      </c>
      <c r="AO75" s="543"/>
      <c r="AP75" s="543"/>
      <c r="AQ75" s="543"/>
      <c r="AR75" s="544"/>
      <c r="AS75" s="530" t="s">
        <v>47</v>
      </c>
      <c r="AT75" s="531"/>
      <c r="AU75" s="531"/>
      <c r="AV75" s="531"/>
      <c r="AW75" s="532"/>
      <c r="AX75" s="530" t="s">
        <v>68</v>
      </c>
      <c r="AY75" s="531"/>
      <c r="AZ75" s="531"/>
      <c r="BA75" s="531"/>
      <c r="BB75" s="532"/>
      <c r="BC75" s="530" t="s">
        <v>69</v>
      </c>
      <c r="BD75" s="531"/>
      <c r="BE75" s="531"/>
      <c r="BF75" s="531"/>
      <c r="BG75" s="532"/>
      <c r="BH75" s="20"/>
    </row>
    <row r="76" spans="1:60" ht="15" hidden="1" customHeight="1" x14ac:dyDescent="0.25">
      <c r="A76" s="555"/>
      <c r="B76" s="528"/>
      <c r="C76" s="528"/>
      <c r="D76" s="528"/>
      <c r="E76" s="533"/>
      <c r="F76" s="534"/>
      <c r="G76" s="534"/>
      <c r="H76" s="534"/>
      <c r="I76" s="535"/>
      <c r="J76" s="533"/>
      <c r="K76" s="534"/>
      <c r="L76" s="534"/>
      <c r="M76" s="534"/>
      <c r="N76" s="535"/>
      <c r="O76" s="533"/>
      <c r="P76" s="534"/>
      <c r="Q76" s="534"/>
      <c r="R76" s="534"/>
      <c r="S76" s="535"/>
      <c r="T76" s="545"/>
      <c r="U76" s="546"/>
      <c r="V76" s="546"/>
      <c r="W76" s="546"/>
      <c r="X76" s="547"/>
      <c r="Y76" s="545"/>
      <c r="Z76" s="546"/>
      <c r="AA76" s="546"/>
      <c r="AB76" s="546"/>
      <c r="AC76" s="546"/>
      <c r="AD76" s="546"/>
      <c r="AE76" s="546"/>
      <c r="AF76" s="546"/>
      <c r="AG76" s="546"/>
      <c r="AH76" s="546"/>
      <c r="AI76" s="547"/>
      <c r="AJ76" s="545"/>
      <c r="AK76" s="546"/>
      <c r="AL76" s="546"/>
      <c r="AM76" s="547"/>
      <c r="AN76" s="545"/>
      <c r="AO76" s="546"/>
      <c r="AP76" s="546"/>
      <c r="AQ76" s="546"/>
      <c r="AR76" s="547"/>
      <c r="AS76" s="533"/>
      <c r="AT76" s="534"/>
      <c r="AU76" s="534"/>
      <c r="AV76" s="534"/>
      <c r="AW76" s="535"/>
      <c r="AX76" s="533"/>
      <c r="AY76" s="534"/>
      <c r="AZ76" s="534"/>
      <c r="BA76" s="534"/>
      <c r="BB76" s="535"/>
      <c r="BC76" s="533"/>
      <c r="BD76" s="534"/>
      <c r="BE76" s="534"/>
      <c r="BF76" s="534"/>
      <c r="BG76" s="535"/>
      <c r="BH76" s="20"/>
    </row>
    <row r="77" spans="1:60" ht="15.75" hidden="1" customHeight="1" thickBot="1" x14ac:dyDescent="0.3">
      <c r="A77" s="555"/>
      <c r="B77" s="528"/>
      <c r="C77" s="528"/>
      <c r="D77" s="528"/>
      <c r="E77" s="536"/>
      <c r="F77" s="537"/>
      <c r="G77" s="537"/>
      <c r="H77" s="537"/>
      <c r="I77" s="538"/>
      <c r="J77" s="536"/>
      <c r="K77" s="537"/>
      <c r="L77" s="537"/>
      <c r="M77" s="537"/>
      <c r="N77" s="538"/>
      <c r="O77" s="536"/>
      <c r="P77" s="537"/>
      <c r="Q77" s="537"/>
      <c r="R77" s="537"/>
      <c r="S77" s="538"/>
      <c r="T77" s="548"/>
      <c r="U77" s="549"/>
      <c r="V77" s="549"/>
      <c r="W77" s="549"/>
      <c r="X77" s="550"/>
      <c r="Y77" s="548"/>
      <c r="Z77" s="549"/>
      <c r="AA77" s="549"/>
      <c r="AB77" s="549"/>
      <c r="AC77" s="549"/>
      <c r="AD77" s="549"/>
      <c r="AE77" s="549"/>
      <c r="AF77" s="549"/>
      <c r="AG77" s="549"/>
      <c r="AH77" s="549"/>
      <c r="AI77" s="550"/>
      <c r="AJ77" s="548"/>
      <c r="AK77" s="549"/>
      <c r="AL77" s="549"/>
      <c r="AM77" s="550"/>
      <c r="AN77" s="548"/>
      <c r="AO77" s="549"/>
      <c r="AP77" s="549"/>
      <c r="AQ77" s="549"/>
      <c r="AR77" s="550"/>
      <c r="AS77" s="536"/>
      <c r="AT77" s="537"/>
      <c r="AU77" s="537"/>
      <c r="AV77" s="537"/>
      <c r="AW77" s="538"/>
      <c r="AX77" s="536"/>
      <c r="AY77" s="537"/>
      <c r="AZ77" s="537"/>
      <c r="BA77" s="537"/>
      <c r="BB77" s="538"/>
      <c r="BC77" s="536"/>
      <c r="BD77" s="537"/>
      <c r="BE77" s="537"/>
      <c r="BF77" s="537"/>
      <c r="BG77" s="538"/>
      <c r="BH77" s="20"/>
    </row>
    <row r="78" spans="1:60" ht="15" hidden="1" customHeight="1" x14ac:dyDescent="0.25">
      <c r="A78" s="555"/>
      <c r="B78" s="528"/>
      <c r="C78" s="528"/>
      <c r="D78" s="528"/>
      <c r="E78" s="554" t="s">
        <v>29</v>
      </c>
      <c r="F78" s="539" t="s">
        <v>43</v>
      </c>
      <c r="G78" s="539" t="s">
        <v>44</v>
      </c>
      <c r="H78" s="539" t="s">
        <v>45</v>
      </c>
      <c r="I78" s="539" t="s">
        <v>46</v>
      </c>
      <c r="J78" s="554" t="s">
        <v>29</v>
      </c>
      <c r="K78" s="539" t="s">
        <v>43</v>
      </c>
      <c r="L78" s="539" t="s">
        <v>44</v>
      </c>
      <c r="M78" s="539" t="s">
        <v>45</v>
      </c>
      <c r="N78" s="539" t="s">
        <v>46</v>
      </c>
      <c r="O78" s="561" t="s">
        <v>40</v>
      </c>
      <c r="P78" s="651" t="s">
        <v>41</v>
      </c>
      <c r="Q78" s="651" t="s">
        <v>61</v>
      </c>
      <c r="R78" s="648" t="s">
        <v>56</v>
      </c>
      <c r="S78" s="645" t="s">
        <v>72</v>
      </c>
      <c r="T78" s="539" t="s">
        <v>40</v>
      </c>
      <c r="U78" s="539" t="s">
        <v>41</v>
      </c>
      <c r="V78" s="539" t="s">
        <v>61</v>
      </c>
      <c r="W78" s="551" t="s">
        <v>56</v>
      </c>
      <c r="X78" s="539" t="s">
        <v>72</v>
      </c>
      <c r="Y78" s="561" t="s">
        <v>37</v>
      </c>
      <c r="Z78" s="36"/>
      <c r="AA78" s="37"/>
      <c r="AB78" s="168"/>
      <c r="AC78" s="539" t="s">
        <v>39</v>
      </c>
      <c r="AD78" s="539" t="s">
        <v>38</v>
      </c>
      <c r="AE78" s="539" t="s">
        <v>52</v>
      </c>
      <c r="AF78" s="97"/>
      <c r="AG78" s="539" t="s">
        <v>66</v>
      </c>
      <c r="AH78" s="539" t="s">
        <v>67</v>
      </c>
      <c r="AI78" s="539" t="s">
        <v>70</v>
      </c>
      <c r="AJ78" s="539" t="s">
        <v>40</v>
      </c>
      <c r="AK78" s="539" t="s">
        <v>41</v>
      </c>
      <c r="AL78" s="539" t="s">
        <v>61</v>
      </c>
      <c r="AM78" s="551" t="s">
        <v>56</v>
      </c>
      <c r="AN78" s="527" t="s">
        <v>48</v>
      </c>
      <c r="AO78" s="527" t="s">
        <v>49</v>
      </c>
      <c r="AP78" s="527" t="s">
        <v>50</v>
      </c>
      <c r="AQ78" s="527" t="s">
        <v>62</v>
      </c>
      <c r="AR78" s="527" t="s">
        <v>51</v>
      </c>
      <c r="AS78" s="527" t="s">
        <v>48</v>
      </c>
      <c r="AT78" s="527" t="s">
        <v>49</v>
      </c>
      <c r="AU78" s="527" t="s">
        <v>50</v>
      </c>
      <c r="AV78" s="527" t="s">
        <v>62</v>
      </c>
      <c r="AW78" s="527" t="s">
        <v>51</v>
      </c>
      <c r="AX78" s="527" t="s">
        <v>48</v>
      </c>
      <c r="AY78" s="527" t="s">
        <v>49</v>
      </c>
      <c r="AZ78" s="527" t="s">
        <v>50</v>
      </c>
      <c r="BA78" s="527" t="s">
        <v>62</v>
      </c>
      <c r="BB78" s="527" t="s">
        <v>51</v>
      </c>
      <c r="BC78" s="527" t="s">
        <v>48</v>
      </c>
      <c r="BD78" s="527" t="s">
        <v>49</v>
      </c>
      <c r="BE78" s="527" t="s">
        <v>50</v>
      </c>
      <c r="BF78" s="527" t="s">
        <v>62</v>
      </c>
      <c r="BG78" s="527" t="s">
        <v>51</v>
      </c>
      <c r="BH78" s="20"/>
    </row>
    <row r="79" spans="1:60" ht="15" hidden="1" customHeight="1" x14ac:dyDescent="0.25">
      <c r="A79" s="555"/>
      <c r="B79" s="528"/>
      <c r="C79" s="528"/>
      <c r="D79" s="528"/>
      <c r="E79" s="555"/>
      <c r="F79" s="540"/>
      <c r="G79" s="540"/>
      <c r="H79" s="540"/>
      <c r="I79" s="540"/>
      <c r="J79" s="555"/>
      <c r="K79" s="540"/>
      <c r="L79" s="540"/>
      <c r="M79" s="540"/>
      <c r="N79" s="540"/>
      <c r="O79" s="562"/>
      <c r="P79" s="652"/>
      <c r="Q79" s="652"/>
      <c r="R79" s="649"/>
      <c r="S79" s="646"/>
      <c r="T79" s="540"/>
      <c r="U79" s="540"/>
      <c r="V79" s="540"/>
      <c r="W79" s="552"/>
      <c r="X79" s="540"/>
      <c r="Y79" s="562"/>
      <c r="Z79" s="38"/>
      <c r="AA79" s="39"/>
      <c r="AB79" s="168"/>
      <c r="AC79" s="540"/>
      <c r="AD79" s="540"/>
      <c r="AE79" s="540"/>
      <c r="AF79" s="98"/>
      <c r="AG79" s="540"/>
      <c r="AH79" s="540"/>
      <c r="AI79" s="540"/>
      <c r="AJ79" s="540"/>
      <c r="AK79" s="540"/>
      <c r="AL79" s="540"/>
      <c r="AM79" s="552"/>
      <c r="AN79" s="528"/>
      <c r="AO79" s="528"/>
      <c r="AP79" s="528"/>
      <c r="AQ79" s="528"/>
      <c r="AR79" s="528"/>
      <c r="AS79" s="528"/>
      <c r="AT79" s="528"/>
      <c r="AU79" s="528"/>
      <c r="AV79" s="528"/>
      <c r="AW79" s="528"/>
      <c r="AX79" s="528"/>
      <c r="AY79" s="528"/>
      <c r="AZ79" s="528"/>
      <c r="BA79" s="528"/>
      <c r="BB79" s="528"/>
      <c r="BC79" s="528"/>
      <c r="BD79" s="528"/>
      <c r="BE79" s="528"/>
      <c r="BF79" s="528"/>
      <c r="BG79" s="528"/>
      <c r="BH79" s="20"/>
    </row>
    <row r="80" spans="1:60" ht="15" hidden="1" customHeight="1" x14ac:dyDescent="0.25">
      <c r="A80" s="555"/>
      <c r="B80" s="528"/>
      <c r="C80" s="528"/>
      <c r="D80" s="528"/>
      <c r="E80" s="555"/>
      <c r="F80" s="540"/>
      <c r="G80" s="540"/>
      <c r="H80" s="540"/>
      <c r="I80" s="540"/>
      <c r="J80" s="555"/>
      <c r="K80" s="540"/>
      <c r="L80" s="540"/>
      <c r="M80" s="540"/>
      <c r="N80" s="540"/>
      <c r="O80" s="562"/>
      <c r="P80" s="652"/>
      <c r="Q80" s="652"/>
      <c r="R80" s="649"/>
      <c r="S80" s="646"/>
      <c r="T80" s="540"/>
      <c r="U80" s="540"/>
      <c r="V80" s="540"/>
      <c r="W80" s="552"/>
      <c r="X80" s="540"/>
      <c r="Y80" s="562"/>
      <c r="Z80" s="38"/>
      <c r="AA80" s="39"/>
      <c r="AB80" s="168"/>
      <c r="AC80" s="540"/>
      <c r="AD80" s="540"/>
      <c r="AE80" s="540"/>
      <c r="AF80" s="98"/>
      <c r="AG80" s="540"/>
      <c r="AH80" s="540"/>
      <c r="AI80" s="540"/>
      <c r="AJ80" s="540"/>
      <c r="AK80" s="540"/>
      <c r="AL80" s="540"/>
      <c r="AM80" s="552"/>
      <c r="AN80" s="528"/>
      <c r="AO80" s="528"/>
      <c r="AP80" s="528"/>
      <c r="AQ80" s="528"/>
      <c r="AR80" s="528"/>
      <c r="AS80" s="528"/>
      <c r="AT80" s="528"/>
      <c r="AU80" s="528"/>
      <c r="AV80" s="528"/>
      <c r="AW80" s="528"/>
      <c r="AX80" s="528"/>
      <c r="AY80" s="528"/>
      <c r="AZ80" s="528"/>
      <c r="BA80" s="528"/>
      <c r="BB80" s="528"/>
      <c r="BC80" s="528"/>
      <c r="BD80" s="528"/>
      <c r="BE80" s="528"/>
      <c r="BF80" s="528"/>
      <c r="BG80" s="528"/>
      <c r="BH80" s="20"/>
    </row>
    <row r="81" spans="1:60" ht="15" hidden="1" customHeight="1" x14ac:dyDescent="0.25">
      <c r="A81" s="555"/>
      <c r="B81" s="528"/>
      <c r="C81" s="528"/>
      <c r="D81" s="528"/>
      <c r="E81" s="555"/>
      <c r="F81" s="540"/>
      <c r="G81" s="540"/>
      <c r="H81" s="540"/>
      <c r="I81" s="540"/>
      <c r="J81" s="555"/>
      <c r="K81" s="540"/>
      <c r="L81" s="540"/>
      <c r="M81" s="540"/>
      <c r="N81" s="540"/>
      <c r="O81" s="562"/>
      <c r="P81" s="652"/>
      <c r="Q81" s="652"/>
      <c r="R81" s="649"/>
      <c r="S81" s="646"/>
      <c r="T81" s="540"/>
      <c r="U81" s="540"/>
      <c r="V81" s="540"/>
      <c r="W81" s="552"/>
      <c r="X81" s="540"/>
      <c r="Y81" s="562"/>
      <c r="Z81" s="38"/>
      <c r="AA81" s="39"/>
      <c r="AB81" s="168"/>
      <c r="AC81" s="540"/>
      <c r="AD81" s="540"/>
      <c r="AE81" s="540"/>
      <c r="AF81" s="98"/>
      <c r="AG81" s="540"/>
      <c r="AH81" s="540"/>
      <c r="AI81" s="540"/>
      <c r="AJ81" s="540"/>
      <c r="AK81" s="540"/>
      <c r="AL81" s="540"/>
      <c r="AM81" s="552"/>
      <c r="AN81" s="528"/>
      <c r="AO81" s="528"/>
      <c r="AP81" s="528"/>
      <c r="AQ81" s="528"/>
      <c r="AR81" s="528"/>
      <c r="AS81" s="528"/>
      <c r="AT81" s="528"/>
      <c r="AU81" s="528"/>
      <c r="AV81" s="528"/>
      <c r="AW81" s="528"/>
      <c r="AX81" s="528"/>
      <c r="AY81" s="528"/>
      <c r="AZ81" s="528"/>
      <c r="BA81" s="528"/>
      <c r="BB81" s="528"/>
      <c r="BC81" s="528"/>
      <c r="BD81" s="528"/>
      <c r="BE81" s="528"/>
      <c r="BF81" s="528"/>
      <c r="BG81" s="528"/>
      <c r="BH81" s="20"/>
    </row>
    <row r="82" spans="1:60" ht="15.75" hidden="1" customHeight="1" thickBot="1" x14ac:dyDescent="0.3">
      <c r="A82" s="556"/>
      <c r="B82" s="529"/>
      <c r="C82" s="529"/>
      <c r="D82" s="529"/>
      <c r="E82" s="556"/>
      <c r="F82" s="541"/>
      <c r="G82" s="541"/>
      <c r="H82" s="541"/>
      <c r="I82" s="541"/>
      <c r="J82" s="556"/>
      <c r="K82" s="541"/>
      <c r="L82" s="541"/>
      <c r="M82" s="541"/>
      <c r="N82" s="541"/>
      <c r="O82" s="656"/>
      <c r="P82" s="657"/>
      <c r="Q82" s="657"/>
      <c r="R82" s="655"/>
      <c r="S82" s="654"/>
      <c r="T82" s="541"/>
      <c r="U82" s="541"/>
      <c r="V82" s="541"/>
      <c r="W82" s="553"/>
      <c r="X82" s="541"/>
      <c r="Y82" s="563"/>
      <c r="Z82" s="40"/>
      <c r="AA82" s="41"/>
      <c r="AB82" s="169"/>
      <c r="AC82" s="541"/>
      <c r="AD82" s="541"/>
      <c r="AE82" s="541"/>
      <c r="AF82" s="99"/>
      <c r="AG82" s="541"/>
      <c r="AH82" s="541"/>
      <c r="AI82" s="541"/>
      <c r="AJ82" s="541"/>
      <c r="AK82" s="541"/>
      <c r="AL82" s="541"/>
      <c r="AM82" s="553"/>
      <c r="AN82" s="529"/>
      <c r="AO82" s="529"/>
      <c r="AP82" s="529"/>
      <c r="AQ82" s="529"/>
      <c r="AR82" s="529"/>
      <c r="AS82" s="529"/>
      <c r="AT82" s="529"/>
      <c r="AU82" s="529"/>
      <c r="AV82" s="529"/>
      <c r="AW82" s="529"/>
      <c r="AX82" s="529"/>
      <c r="AY82" s="529"/>
      <c r="AZ82" s="529"/>
      <c r="BA82" s="529"/>
      <c r="BB82" s="529"/>
      <c r="BC82" s="529"/>
      <c r="BD82" s="529"/>
      <c r="BE82" s="529"/>
      <c r="BF82" s="529"/>
      <c r="BG82" s="529"/>
      <c r="BH82" s="20"/>
    </row>
    <row r="83" spans="1:60" hidden="1" x14ac:dyDescent="0.25">
      <c r="A83" s="1" t="s">
        <v>27</v>
      </c>
      <c r="B83" s="56">
        <f>B84+B85+B86+B87+B88+B89+B90+B91+B92</f>
        <v>14</v>
      </c>
      <c r="C83" s="59">
        <v>85529</v>
      </c>
      <c r="D83" s="59">
        <f>D84+D85+D86+D87+D88+D89+D90+D91+D92</f>
        <v>1197406</v>
      </c>
      <c r="E83" s="2"/>
      <c r="F83" s="11"/>
      <c r="G83" s="26"/>
      <c r="H83" s="11"/>
      <c r="I83" s="62"/>
      <c r="J83" s="64"/>
      <c r="K83" s="18"/>
      <c r="L83" s="18"/>
      <c r="M83" s="18"/>
      <c r="N83" s="87"/>
      <c r="O83" s="19"/>
      <c r="P83" s="19"/>
      <c r="Q83" s="19"/>
      <c r="R83" s="19"/>
      <c r="S83" s="19"/>
      <c r="T83" s="52"/>
      <c r="U83" s="18"/>
      <c r="V83" s="18"/>
      <c r="W83" s="27"/>
      <c r="X83" s="100"/>
      <c r="Y83" s="106"/>
      <c r="Z83" s="107"/>
      <c r="AA83" s="107"/>
      <c r="AB83" s="107"/>
      <c r="AC83" s="107"/>
      <c r="AD83" s="107"/>
      <c r="AE83" s="109"/>
      <c r="AF83" s="170"/>
      <c r="AG83" s="110"/>
      <c r="AH83" s="110"/>
      <c r="AI83" s="111">
        <f>AI84+AI85+AI86+AI87+AI88+AI89+AI90+AI91+AI92</f>
        <v>233.30171217811494</v>
      </c>
      <c r="AJ83" s="52"/>
      <c r="AK83" s="18"/>
      <c r="AL83" s="18"/>
      <c r="AM83" s="27"/>
      <c r="AN83" s="64"/>
      <c r="AO83" s="18"/>
      <c r="AP83" s="18"/>
      <c r="AQ83" s="18"/>
      <c r="AR83" s="27"/>
      <c r="AS83" s="52"/>
      <c r="AT83" s="18"/>
      <c r="AU83" s="18"/>
      <c r="AV83" s="18"/>
      <c r="AW83" s="27"/>
      <c r="AX83" s="52"/>
      <c r="AY83" s="18"/>
      <c r="AZ83" s="18"/>
      <c r="BA83" s="18"/>
      <c r="BB83" s="27"/>
      <c r="BC83" s="52"/>
      <c r="BD83" s="18"/>
      <c r="BE83" s="18"/>
      <c r="BF83" s="18"/>
      <c r="BG83" s="27"/>
      <c r="BH83" s="21"/>
    </row>
    <row r="84" spans="1:60" hidden="1" x14ac:dyDescent="0.25">
      <c r="A84" s="3" t="s">
        <v>0</v>
      </c>
      <c r="B84" s="57">
        <v>1.5</v>
      </c>
      <c r="C84" s="60">
        <f>(ROUND(C83,0))</f>
        <v>85529</v>
      </c>
      <c r="D84" s="60">
        <f t="shared" ref="D84:D93" si="100">C84*B84</f>
        <v>128293.5</v>
      </c>
      <c r="E84" s="114">
        <f>D84/S84</f>
        <v>25.167785234899334</v>
      </c>
      <c r="F84" s="115">
        <v>30</v>
      </c>
      <c r="G84" s="117">
        <f t="shared" ref="G84:G93" si="101">F84/1.3</f>
        <v>23.076923076923077</v>
      </c>
      <c r="H84" s="115">
        <f>F84</f>
        <v>30</v>
      </c>
      <c r="I84" s="116">
        <f>G84</f>
        <v>23.076923076923077</v>
      </c>
      <c r="J84" s="114">
        <f t="shared" ref="J84:J93" si="102">D84/X84</f>
        <v>16.778523489932887</v>
      </c>
      <c r="K84" s="115">
        <f t="shared" ref="K84:K90" si="103">F84/1.5</f>
        <v>20</v>
      </c>
      <c r="L84" s="115">
        <f>K84/1.3</f>
        <v>15.384615384615383</v>
      </c>
      <c r="M84" s="115">
        <f t="shared" ref="M84:N93" si="104">H84/1.5</f>
        <v>20</v>
      </c>
      <c r="N84" s="118">
        <f>I84/1.5</f>
        <v>15.384615384615385</v>
      </c>
      <c r="O84" s="114">
        <f t="shared" ref="O84:O93" si="105">(D84*AJ84/100)/F84</f>
        <v>1111.877</v>
      </c>
      <c r="P84" s="115">
        <f t="shared" ref="P84:P93" si="106">(D84*AK84/100)/G84</f>
        <v>2168.1601499999997</v>
      </c>
      <c r="Q84" s="115">
        <f t="shared" ref="Q84:Q93" si="107">(D84*AL84/100)/H84</f>
        <v>427.64500000000004</v>
      </c>
      <c r="R84" s="115">
        <f t="shared" ref="R84:R93" si="108">(D84*AM84/100)/I84</f>
        <v>1389.8462500000001</v>
      </c>
      <c r="S84" s="116">
        <f>O84+P84+Q84+R84</f>
        <v>5097.5283999999992</v>
      </c>
      <c r="T84" s="119">
        <f t="shared" ref="T84:T93" si="109">(D84*AJ84/100)/K84</f>
        <v>1667.8154999999999</v>
      </c>
      <c r="U84" s="119">
        <f t="shared" ref="U84:U93" si="110">(D84*AK84/100)/L84</f>
        <v>3252.240225</v>
      </c>
      <c r="V84" s="119">
        <f t="shared" ref="V84:V90" si="111">(D84*AL84/100)/M84</f>
        <v>641.46749999999997</v>
      </c>
      <c r="W84" s="119">
        <f t="shared" ref="W84:W90" si="112">(D84*AM84/100)/N84</f>
        <v>2084.7693749999999</v>
      </c>
      <c r="X84" s="153">
        <f>T84+U84+V84+W84</f>
        <v>7646.2925999999998</v>
      </c>
      <c r="Y84" s="114">
        <f>D84/E84</f>
        <v>5097.5283999999992</v>
      </c>
      <c r="Z84" s="117"/>
      <c r="AA84" s="117"/>
      <c r="AB84" s="117">
        <f>D84/J84</f>
        <v>7646.2925999999998</v>
      </c>
      <c r="AC84" s="115">
        <f>C84/E84</f>
        <v>3398.3522666666659</v>
      </c>
      <c r="AD84" s="115">
        <f>AC84/$BM$2</f>
        <v>14.522872934472931</v>
      </c>
      <c r="AE84" s="118">
        <f>AD84*1.5</f>
        <v>21.784309401709397</v>
      </c>
      <c r="AF84" s="118">
        <f>C84/J84/$BM$2</f>
        <v>21.784309401709397</v>
      </c>
      <c r="AG84" s="115">
        <f>AD84/4</f>
        <v>3.6307182336182326</v>
      </c>
      <c r="AH84" s="115">
        <f>AD84/2</f>
        <v>7.2614364672364653</v>
      </c>
      <c r="AI84" s="111">
        <f>AD84*B84</f>
        <v>21.784309401709397</v>
      </c>
      <c r="AJ84" s="119">
        <v>26</v>
      </c>
      <c r="AK84" s="115">
        <f>100-AJ84-AL84-AM84</f>
        <v>39</v>
      </c>
      <c r="AL84" s="115">
        <v>10</v>
      </c>
      <c r="AM84" s="116">
        <v>25</v>
      </c>
      <c r="AN84" s="114">
        <f>AO84+AP84+AQ84+AR84</f>
        <v>14.522872934472931</v>
      </c>
      <c r="AO84" s="115">
        <f>AD84*AJ84%</f>
        <v>3.7759469629629621</v>
      </c>
      <c r="AP84" s="115">
        <f>AD84*AK84%</f>
        <v>5.6639204444444431</v>
      </c>
      <c r="AQ84" s="115">
        <f>AD84*AL84%</f>
        <v>1.4522872934472932</v>
      </c>
      <c r="AR84" s="116">
        <f>AD84*AM84%</f>
        <v>3.6307182336182326</v>
      </c>
      <c r="AS84" s="53">
        <f>AT84+AU84+AV84+AW84</f>
        <v>0</v>
      </c>
      <c r="AT84" s="19">
        <f t="shared" ref="AT84:AW93" si="113">$AE$83*AJ84%</f>
        <v>0</v>
      </c>
      <c r="AU84" s="19">
        <f t="shared" si="113"/>
        <v>0</v>
      </c>
      <c r="AV84" s="19">
        <f t="shared" si="113"/>
        <v>0</v>
      </c>
      <c r="AW84" s="28">
        <f t="shared" si="113"/>
        <v>0</v>
      </c>
      <c r="AX84" s="53">
        <f>AY84+AZ84+BA84+BB84</f>
        <v>0</v>
      </c>
      <c r="AY84" s="19">
        <f>AG83*AJ84%</f>
        <v>0</v>
      </c>
      <c r="AZ84" s="19">
        <f>AG83*AK84%</f>
        <v>0</v>
      </c>
      <c r="BA84" s="19">
        <f>AG83*AL84%</f>
        <v>0</v>
      </c>
      <c r="BB84" s="19">
        <f>AG83*AM84%</f>
        <v>0</v>
      </c>
      <c r="BC84" s="53">
        <f>BD84+BE84+BF84+BG84</f>
        <v>0</v>
      </c>
      <c r="BD84" s="19">
        <f>AH83*AJ84%</f>
        <v>0</v>
      </c>
      <c r="BE84" s="19">
        <f>AH83*AK84%</f>
        <v>0</v>
      </c>
      <c r="BF84" s="19">
        <f>AH83*AL84%</f>
        <v>0</v>
      </c>
      <c r="BG84" s="19">
        <f>AH83*AM84%</f>
        <v>0</v>
      </c>
      <c r="BH84" s="21"/>
    </row>
    <row r="85" spans="1:60" hidden="1" x14ac:dyDescent="0.25">
      <c r="A85" s="3" t="s">
        <v>1</v>
      </c>
      <c r="B85" s="57">
        <v>1.5</v>
      </c>
      <c r="C85" s="60">
        <f t="shared" ref="C85:C93" si="114">C18</f>
        <v>85529</v>
      </c>
      <c r="D85" s="60">
        <f t="shared" si="100"/>
        <v>128293.5</v>
      </c>
      <c r="E85" s="114">
        <f t="shared" ref="E85:E93" si="115">D85/S85</f>
        <v>21.079258010118043</v>
      </c>
      <c r="F85" s="115">
        <v>25</v>
      </c>
      <c r="G85" s="117">
        <f t="shared" si="101"/>
        <v>19.23076923076923</v>
      </c>
      <c r="H85" s="115">
        <f t="shared" ref="H85:I93" si="116">F85</f>
        <v>25</v>
      </c>
      <c r="I85" s="116">
        <f t="shared" si="116"/>
        <v>19.23076923076923</v>
      </c>
      <c r="J85" s="114">
        <f t="shared" si="102"/>
        <v>14.052838673412028</v>
      </c>
      <c r="K85" s="115">
        <f t="shared" si="103"/>
        <v>16.666666666666668</v>
      </c>
      <c r="L85" s="115">
        <f t="shared" ref="L85:L93" si="117">K85/1.3</f>
        <v>12.820512820512821</v>
      </c>
      <c r="M85" s="115">
        <f t="shared" si="104"/>
        <v>16.666666666666668</v>
      </c>
      <c r="N85" s="118">
        <f t="shared" si="104"/>
        <v>12.820512820512819</v>
      </c>
      <c r="O85" s="114">
        <f t="shared" si="105"/>
        <v>1436.8872000000001</v>
      </c>
      <c r="P85" s="115">
        <f t="shared" si="106"/>
        <v>2468.3669400000003</v>
      </c>
      <c r="Q85" s="115">
        <f t="shared" si="107"/>
        <v>513.17399999999998</v>
      </c>
      <c r="R85" s="115">
        <f t="shared" si="108"/>
        <v>1667.8155000000002</v>
      </c>
      <c r="S85" s="116">
        <f t="shared" ref="S85:S93" si="118">O85+P85+Q85+R85</f>
        <v>6086.2436400000006</v>
      </c>
      <c r="T85" s="119">
        <f t="shared" si="109"/>
        <v>2155.3307999999997</v>
      </c>
      <c r="U85" s="119">
        <f t="shared" si="110"/>
        <v>3702.5504099999998</v>
      </c>
      <c r="V85" s="119">
        <f t="shared" si="111"/>
        <v>769.76099999999997</v>
      </c>
      <c r="W85" s="119">
        <f t="shared" si="112"/>
        <v>2501.72325</v>
      </c>
      <c r="X85" s="153">
        <f t="shared" ref="X85:X93" si="119">T85+U85+V85+W85</f>
        <v>9129.3654600000009</v>
      </c>
      <c r="Y85" s="114">
        <f t="shared" ref="Y85:Y93" si="120">D85/E85</f>
        <v>6086.2436400000006</v>
      </c>
      <c r="Z85" s="117"/>
      <c r="AA85" s="117"/>
      <c r="AB85" s="117">
        <f t="shared" ref="AB85:AB93" si="121">D85/J85</f>
        <v>9129.3654600000009</v>
      </c>
      <c r="AC85" s="115">
        <f t="shared" ref="AC85:AC93" si="122">C85/E85</f>
        <v>4057.4957600000002</v>
      </c>
      <c r="AD85" s="115">
        <f t="shared" ref="AD85:AD93" si="123">AC85/$BM$2</f>
        <v>17.339725470085472</v>
      </c>
      <c r="AE85" s="118">
        <f t="shared" ref="AE85:AE93" si="124">AD85*1.5</f>
        <v>26.00958820512821</v>
      </c>
      <c r="AF85" s="118">
        <f t="shared" ref="AF85:AF93" si="125">C85/J85/$BM$2</f>
        <v>26.009588205128207</v>
      </c>
      <c r="AG85" s="115">
        <f t="shared" ref="AG85:AG93" si="126">AD85/4</f>
        <v>4.3349313675213681</v>
      </c>
      <c r="AH85" s="115">
        <f t="shared" ref="AH85:AH93" si="127">AD85/2</f>
        <v>8.6698627350427362</v>
      </c>
      <c r="AI85" s="111">
        <f t="shared" ref="AI85:AI93" si="128">AD85*B85</f>
        <v>26.00958820512821</v>
      </c>
      <c r="AJ85" s="119">
        <v>28</v>
      </c>
      <c r="AK85" s="115">
        <f t="shared" ref="AK85:AK93" si="129">100-AJ85-AL85-AM85</f>
        <v>37</v>
      </c>
      <c r="AL85" s="115">
        <v>10</v>
      </c>
      <c r="AM85" s="116">
        <v>25</v>
      </c>
      <c r="AN85" s="114">
        <f t="shared" ref="AN85:AN93" si="130">AO85+AP85+AQ85+AR85</f>
        <v>17.339725470085472</v>
      </c>
      <c r="AO85" s="115">
        <f t="shared" ref="AO85:AO93" si="131">AD85*AJ85%</f>
        <v>4.8551231316239329</v>
      </c>
      <c r="AP85" s="115">
        <f t="shared" ref="AP85:AP93" si="132">AD85*AK85%</f>
        <v>6.4156984239316248</v>
      </c>
      <c r="AQ85" s="115">
        <f t="shared" ref="AQ85:AQ93" si="133">AD85*AL85%</f>
        <v>1.7339725470085474</v>
      </c>
      <c r="AR85" s="116">
        <f t="shared" ref="AR85:AR93" si="134">AD85*AM85%</f>
        <v>4.3349313675213681</v>
      </c>
      <c r="AS85" s="53">
        <f t="shared" ref="AS85:AS93" si="135">AT85+AU85+AV85+AW85</f>
        <v>0</v>
      </c>
      <c r="AT85" s="19">
        <f t="shared" si="113"/>
        <v>0</v>
      </c>
      <c r="AU85" s="19">
        <f t="shared" si="113"/>
        <v>0</v>
      </c>
      <c r="AV85" s="19">
        <f t="shared" si="113"/>
        <v>0</v>
      </c>
      <c r="AW85" s="28">
        <f t="shared" si="113"/>
        <v>0</v>
      </c>
      <c r="AX85" s="53">
        <f t="shared" ref="AX85:AX93" si="136">AY85+AZ85+BA85+BB85</f>
        <v>3.6307182336182326</v>
      </c>
      <c r="AY85" s="19">
        <f t="shared" ref="AY85:AY93" si="137">AG84*AJ85%</f>
        <v>1.0166011054131052</v>
      </c>
      <c r="AZ85" s="19">
        <f t="shared" ref="AZ85:AZ93" si="138">AG84*AK85%</f>
        <v>1.3433657464387461</v>
      </c>
      <c r="BA85" s="19">
        <f t="shared" ref="BA85:BA93" si="139">AG84*AL85%</f>
        <v>0.36307182336182331</v>
      </c>
      <c r="BB85" s="19">
        <f t="shared" ref="BB85:BB93" si="140">AG84*AM85%</f>
        <v>0.90767955840455816</v>
      </c>
      <c r="BC85" s="53">
        <f t="shared" ref="BC85:BC93" si="141">BD85+BE85+BF85+BG85</f>
        <v>7.2614364672364653</v>
      </c>
      <c r="BD85" s="19">
        <f t="shared" ref="BD85:BD93" si="142">AH84*AJ85%</f>
        <v>2.0332022108262104</v>
      </c>
      <c r="BE85" s="19">
        <f t="shared" ref="BE85:BE93" si="143">AH84*AK85%</f>
        <v>2.6867314928774921</v>
      </c>
      <c r="BF85" s="19">
        <f t="shared" ref="BF85:BF93" si="144">AH84*AL85%</f>
        <v>0.72614364672364662</v>
      </c>
      <c r="BG85" s="19">
        <f t="shared" ref="BG85:BG93" si="145">AH84*AM85%</f>
        <v>1.8153591168091163</v>
      </c>
      <c r="BH85" s="21"/>
    </row>
    <row r="86" spans="1:60" hidden="1" x14ac:dyDescent="0.25">
      <c r="A86" s="3" t="s">
        <v>2</v>
      </c>
      <c r="B86" s="57">
        <v>1.25</v>
      </c>
      <c r="C86" s="60">
        <f t="shared" si="114"/>
        <v>85529</v>
      </c>
      <c r="D86" s="60">
        <f t="shared" si="100"/>
        <v>106911.25</v>
      </c>
      <c r="E86" s="114">
        <f t="shared" si="115"/>
        <v>21.795989537925021</v>
      </c>
      <c r="F86" s="115">
        <v>25</v>
      </c>
      <c r="G86" s="117">
        <f t="shared" si="101"/>
        <v>19.23076923076923</v>
      </c>
      <c r="H86" s="115">
        <f t="shared" si="116"/>
        <v>25</v>
      </c>
      <c r="I86" s="116">
        <f t="shared" si="116"/>
        <v>19.23076923076923</v>
      </c>
      <c r="J86" s="114">
        <f t="shared" si="102"/>
        <v>14.530659691950015</v>
      </c>
      <c r="K86" s="115">
        <f t="shared" si="103"/>
        <v>16.666666666666668</v>
      </c>
      <c r="L86" s="115">
        <f t="shared" si="117"/>
        <v>12.820512820512821</v>
      </c>
      <c r="M86" s="115">
        <f t="shared" si="104"/>
        <v>16.666666666666668</v>
      </c>
      <c r="N86" s="118">
        <f t="shared" si="104"/>
        <v>12.820512820512819</v>
      </c>
      <c r="O86" s="114">
        <f t="shared" si="105"/>
        <v>1753.3445000000002</v>
      </c>
      <c r="P86" s="115">
        <f t="shared" si="106"/>
        <v>1334.2524000000001</v>
      </c>
      <c r="Q86" s="115">
        <f t="shared" si="107"/>
        <v>427.64499999999998</v>
      </c>
      <c r="R86" s="115">
        <f t="shared" si="108"/>
        <v>1389.8462500000001</v>
      </c>
      <c r="S86" s="116">
        <f t="shared" si="118"/>
        <v>4905.0881500000005</v>
      </c>
      <c r="T86" s="119">
        <f t="shared" si="109"/>
        <v>2630.0167499999998</v>
      </c>
      <c r="U86" s="119">
        <f t="shared" si="110"/>
        <v>2001.3786</v>
      </c>
      <c r="V86" s="119">
        <f t="shared" si="111"/>
        <v>641.46749999999997</v>
      </c>
      <c r="W86" s="119">
        <f t="shared" si="112"/>
        <v>2084.7693750000003</v>
      </c>
      <c r="X86" s="153">
        <f t="shared" si="119"/>
        <v>7357.6322249999994</v>
      </c>
      <c r="Y86" s="114">
        <f t="shared" si="120"/>
        <v>4905.0881500000005</v>
      </c>
      <c r="Z86" s="117"/>
      <c r="AA86" s="117"/>
      <c r="AB86" s="117">
        <f t="shared" si="121"/>
        <v>7357.6322249999994</v>
      </c>
      <c r="AC86" s="115">
        <f t="shared" si="122"/>
        <v>3924.0705200000002</v>
      </c>
      <c r="AD86" s="115">
        <f t="shared" si="123"/>
        <v>16.769532136752137</v>
      </c>
      <c r="AE86" s="118">
        <f t="shared" si="124"/>
        <v>25.154298205128207</v>
      </c>
      <c r="AF86" s="118">
        <f t="shared" si="125"/>
        <v>25.154298205128203</v>
      </c>
      <c r="AG86" s="115">
        <f t="shared" si="126"/>
        <v>4.1923830341880342</v>
      </c>
      <c r="AH86" s="115">
        <f t="shared" si="127"/>
        <v>8.3847660683760683</v>
      </c>
      <c r="AI86" s="111">
        <f t="shared" si="128"/>
        <v>20.96191517094017</v>
      </c>
      <c r="AJ86" s="119">
        <v>41</v>
      </c>
      <c r="AK86" s="115">
        <f t="shared" si="129"/>
        <v>24</v>
      </c>
      <c r="AL86" s="115">
        <v>10</v>
      </c>
      <c r="AM86" s="116">
        <v>25</v>
      </c>
      <c r="AN86" s="114">
        <f t="shared" si="130"/>
        <v>16.769532136752137</v>
      </c>
      <c r="AO86" s="115">
        <f t="shared" si="131"/>
        <v>6.8755081760683758</v>
      </c>
      <c r="AP86" s="115">
        <f t="shared" si="132"/>
        <v>4.024687712820513</v>
      </c>
      <c r="AQ86" s="115">
        <f t="shared" si="133"/>
        <v>1.6769532136752137</v>
      </c>
      <c r="AR86" s="116">
        <f t="shared" si="134"/>
        <v>4.1923830341880342</v>
      </c>
      <c r="AS86" s="53">
        <f t="shared" si="135"/>
        <v>0</v>
      </c>
      <c r="AT86" s="19">
        <f t="shared" si="113"/>
        <v>0</v>
      </c>
      <c r="AU86" s="19">
        <f t="shared" si="113"/>
        <v>0</v>
      </c>
      <c r="AV86" s="19">
        <f t="shared" si="113"/>
        <v>0</v>
      </c>
      <c r="AW86" s="28">
        <f t="shared" si="113"/>
        <v>0</v>
      </c>
      <c r="AX86" s="53">
        <f t="shared" si="136"/>
        <v>4.3349313675213681</v>
      </c>
      <c r="AY86" s="19">
        <f t="shared" si="137"/>
        <v>1.7773218606837609</v>
      </c>
      <c r="AZ86" s="19">
        <f t="shared" si="138"/>
        <v>1.0403835282051284</v>
      </c>
      <c r="BA86" s="19">
        <f t="shared" si="139"/>
        <v>0.43349313675213685</v>
      </c>
      <c r="BB86" s="19">
        <f t="shared" si="140"/>
        <v>1.083732841880342</v>
      </c>
      <c r="BC86" s="53">
        <f t="shared" si="141"/>
        <v>8.6698627350427362</v>
      </c>
      <c r="BD86" s="19">
        <f t="shared" si="142"/>
        <v>3.5546437213675217</v>
      </c>
      <c r="BE86" s="19">
        <f t="shared" si="143"/>
        <v>2.0807670564102567</v>
      </c>
      <c r="BF86" s="19">
        <f t="shared" si="144"/>
        <v>0.86698627350427371</v>
      </c>
      <c r="BG86" s="19">
        <f t="shared" si="145"/>
        <v>2.167465683760684</v>
      </c>
      <c r="BH86" s="21"/>
    </row>
    <row r="87" spans="1:60" hidden="1" x14ac:dyDescent="0.25">
      <c r="A87" s="3" t="s">
        <v>3</v>
      </c>
      <c r="B87" s="57">
        <v>1.5</v>
      </c>
      <c r="C87" s="60">
        <f t="shared" si="114"/>
        <v>85529</v>
      </c>
      <c r="D87" s="60">
        <f t="shared" si="100"/>
        <v>128293.5</v>
      </c>
      <c r="E87" s="114">
        <f t="shared" si="115"/>
        <v>24.549918166939445</v>
      </c>
      <c r="F87" s="115">
        <v>30</v>
      </c>
      <c r="G87" s="117">
        <f t="shared" si="101"/>
        <v>23.076923076923077</v>
      </c>
      <c r="H87" s="115">
        <f t="shared" si="116"/>
        <v>30</v>
      </c>
      <c r="I87" s="116">
        <f t="shared" si="116"/>
        <v>23.076923076923077</v>
      </c>
      <c r="J87" s="114">
        <f t="shared" si="102"/>
        <v>16.366612111292962</v>
      </c>
      <c r="K87" s="115">
        <f t="shared" si="103"/>
        <v>20</v>
      </c>
      <c r="L87" s="115">
        <f t="shared" si="117"/>
        <v>15.384615384615383</v>
      </c>
      <c r="M87" s="115">
        <f t="shared" si="104"/>
        <v>20</v>
      </c>
      <c r="N87" s="118">
        <f t="shared" si="104"/>
        <v>15.384615384615385</v>
      </c>
      <c r="O87" s="114">
        <f t="shared" si="105"/>
        <v>684.23199999999997</v>
      </c>
      <c r="P87" s="115">
        <f t="shared" si="106"/>
        <v>2724.0986499999999</v>
      </c>
      <c r="Q87" s="115">
        <f t="shared" si="107"/>
        <v>427.64500000000004</v>
      </c>
      <c r="R87" s="115">
        <f t="shared" si="108"/>
        <v>1389.8462500000001</v>
      </c>
      <c r="S87" s="116">
        <f t="shared" si="118"/>
        <v>5225.8218999999999</v>
      </c>
      <c r="T87" s="119">
        <f t="shared" si="109"/>
        <v>1026.348</v>
      </c>
      <c r="U87" s="119">
        <f t="shared" si="110"/>
        <v>4086.1479750000003</v>
      </c>
      <c r="V87" s="119">
        <f t="shared" si="111"/>
        <v>641.46749999999997</v>
      </c>
      <c r="W87" s="119">
        <f t="shared" si="112"/>
        <v>2084.7693749999999</v>
      </c>
      <c r="X87" s="153">
        <f t="shared" si="119"/>
        <v>7838.7328499999994</v>
      </c>
      <c r="Y87" s="114">
        <f t="shared" si="120"/>
        <v>5225.8218999999999</v>
      </c>
      <c r="Z87" s="117"/>
      <c r="AA87" s="117"/>
      <c r="AB87" s="117">
        <f t="shared" si="121"/>
        <v>7838.7328500000003</v>
      </c>
      <c r="AC87" s="115">
        <f t="shared" si="122"/>
        <v>3483.8812666666663</v>
      </c>
      <c r="AD87" s="115">
        <f t="shared" si="123"/>
        <v>14.888381481481479</v>
      </c>
      <c r="AE87" s="118">
        <f t="shared" si="124"/>
        <v>22.332572222222218</v>
      </c>
      <c r="AF87" s="118">
        <f t="shared" si="125"/>
        <v>22.332572222222222</v>
      </c>
      <c r="AG87" s="115">
        <f t="shared" si="126"/>
        <v>3.7220953703703699</v>
      </c>
      <c r="AH87" s="115">
        <f t="shared" si="127"/>
        <v>7.4441907407407397</v>
      </c>
      <c r="AI87" s="111">
        <f t="shared" si="128"/>
        <v>22.332572222222218</v>
      </c>
      <c r="AJ87" s="119">
        <v>16</v>
      </c>
      <c r="AK87" s="115">
        <f t="shared" si="129"/>
        <v>49</v>
      </c>
      <c r="AL87" s="115">
        <v>10</v>
      </c>
      <c r="AM87" s="116">
        <v>25</v>
      </c>
      <c r="AN87" s="114">
        <f t="shared" si="130"/>
        <v>14.888381481481479</v>
      </c>
      <c r="AO87" s="115">
        <f t="shared" si="131"/>
        <v>2.3821410370370368</v>
      </c>
      <c r="AP87" s="115">
        <f t="shared" si="132"/>
        <v>7.2953069259259244</v>
      </c>
      <c r="AQ87" s="115">
        <f t="shared" si="133"/>
        <v>1.4888381481481481</v>
      </c>
      <c r="AR87" s="116">
        <f t="shared" si="134"/>
        <v>3.7220953703703699</v>
      </c>
      <c r="AS87" s="53">
        <f t="shared" si="135"/>
        <v>0</v>
      </c>
      <c r="AT87" s="19">
        <f t="shared" si="113"/>
        <v>0</v>
      </c>
      <c r="AU87" s="19">
        <f t="shared" si="113"/>
        <v>0</v>
      </c>
      <c r="AV87" s="19">
        <f t="shared" si="113"/>
        <v>0</v>
      </c>
      <c r="AW87" s="28">
        <f t="shared" si="113"/>
        <v>0</v>
      </c>
      <c r="AX87" s="53">
        <f t="shared" si="136"/>
        <v>4.1923830341880342</v>
      </c>
      <c r="AY87" s="19">
        <f t="shared" si="137"/>
        <v>0.67078128547008553</v>
      </c>
      <c r="AZ87" s="19">
        <f t="shared" si="138"/>
        <v>2.0542676867521368</v>
      </c>
      <c r="BA87" s="19">
        <f t="shared" si="139"/>
        <v>0.41923830341880342</v>
      </c>
      <c r="BB87" s="19">
        <f t="shared" si="140"/>
        <v>1.0480957585470085</v>
      </c>
      <c r="BC87" s="53">
        <f t="shared" si="141"/>
        <v>8.3847660683760683</v>
      </c>
      <c r="BD87" s="19">
        <f t="shared" si="142"/>
        <v>1.3415625709401711</v>
      </c>
      <c r="BE87" s="19">
        <f>AH86*AK87%</f>
        <v>4.1085353735042736</v>
      </c>
      <c r="BF87" s="19">
        <f t="shared" si="144"/>
        <v>0.83847660683760683</v>
      </c>
      <c r="BG87" s="19">
        <f t="shared" si="145"/>
        <v>2.0961915170940171</v>
      </c>
      <c r="BH87" s="21"/>
    </row>
    <row r="88" spans="1:60" hidden="1" x14ac:dyDescent="0.25">
      <c r="A88" s="3" t="s">
        <v>4</v>
      </c>
      <c r="B88" s="57">
        <v>1.5</v>
      </c>
      <c r="C88" s="60">
        <f t="shared" si="114"/>
        <v>85529</v>
      </c>
      <c r="D88" s="60">
        <f t="shared" si="100"/>
        <v>128293.5</v>
      </c>
      <c r="E88" s="114">
        <f t="shared" si="115"/>
        <v>24.855012427506214</v>
      </c>
      <c r="F88" s="115">
        <v>30</v>
      </c>
      <c r="G88" s="117">
        <f t="shared" si="101"/>
        <v>23.076923076923077</v>
      </c>
      <c r="H88" s="115">
        <f t="shared" si="116"/>
        <v>30</v>
      </c>
      <c r="I88" s="116">
        <f t="shared" si="116"/>
        <v>23.076923076923077</v>
      </c>
      <c r="J88" s="114">
        <f t="shared" si="102"/>
        <v>16.570008285004143</v>
      </c>
      <c r="K88" s="115">
        <f t="shared" si="103"/>
        <v>20</v>
      </c>
      <c r="L88" s="115">
        <f t="shared" si="117"/>
        <v>15.384615384615383</v>
      </c>
      <c r="M88" s="115">
        <f t="shared" si="104"/>
        <v>20</v>
      </c>
      <c r="N88" s="118">
        <f t="shared" si="104"/>
        <v>15.384615384615385</v>
      </c>
      <c r="O88" s="114">
        <f t="shared" si="105"/>
        <v>898.05449999999996</v>
      </c>
      <c r="P88" s="115">
        <f t="shared" si="106"/>
        <v>2446.1293999999998</v>
      </c>
      <c r="Q88" s="115">
        <f t="shared" si="107"/>
        <v>427.64500000000004</v>
      </c>
      <c r="R88" s="115">
        <f t="shared" si="108"/>
        <v>1389.8462500000001</v>
      </c>
      <c r="S88" s="116">
        <f t="shared" si="118"/>
        <v>5161.67515</v>
      </c>
      <c r="T88" s="119">
        <f t="shared" si="109"/>
        <v>1347.0817499999998</v>
      </c>
      <c r="U88" s="119">
        <f t="shared" si="110"/>
        <v>3669.1941000000002</v>
      </c>
      <c r="V88" s="119">
        <f t="shared" si="111"/>
        <v>641.46749999999997</v>
      </c>
      <c r="W88" s="119">
        <f t="shared" si="112"/>
        <v>2084.7693749999999</v>
      </c>
      <c r="X88" s="153">
        <f t="shared" si="119"/>
        <v>7742.5127249999996</v>
      </c>
      <c r="Y88" s="114">
        <f t="shared" si="120"/>
        <v>5161.67515</v>
      </c>
      <c r="Z88" s="117"/>
      <c r="AA88" s="117"/>
      <c r="AB88" s="117">
        <f t="shared" si="121"/>
        <v>7742.5127249999996</v>
      </c>
      <c r="AC88" s="115">
        <f t="shared" si="122"/>
        <v>3441.1167666666665</v>
      </c>
      <c r="AD88" s="115">
        <f t="shared" si="123"/>
        <v>14.705627207977207</v>
      </c>
      <c r="AE88" s="118">
        <f t="shared" si="124"/>
        <v>22.058440811965809</v>
      </c>
      <c r="AF88" s="118">
        <f t="shared" si="125"/>
        <v>22.058440811965813</v>
      </c>
      <c r="AG88" s="115">
        <f t="shared" si="126"/>
        <v>3.6764068019943017</v>
      </c>
      <c r="AH88" s="115">
        <f t="shared" si="127"/>
        <v>7.3528136039886034</v>
      </c>
      <c r="AI88" s="111">
        <f t="shared" si="128"/>
        <v>22.058440811965809</v>
      </c>
      <c r="AJ88" s="119">
        <v>21</v>
      </c>
      <c r="AK88" s="115">
        <f t="shared" si="129"/>
        <v>44</v>
      </c>
      <c r="AL88" s="115">
        <v>10</v>
      </c>
      <c r="AM88" s="116">
        <v>25</v>
      </c>
      <c r="AN88" s="114">
        <f t="shared" si="130"/>
        <v>14.705627207977207</v>
      </c>
      <c r="AO88" s="115">
        <f t="shared" si="131"/>
        <v>3.0881817136752132</v>
      </c>
      <c r="AP88" s="115">
        <f t="shared" si="132"/>
        <v>6.4704759715099707</v>
      </c>
      <c r="AQ88" s="115">
        <f t="shared" si="133"/>
        <v>1.4705627207977208</v>
      </c>
      <c r="AR88" s="116">
        <f t="shared" si="134"/>
        <v>3.6764068019943017</v>
      </c>
      <c r="AS88" s="53">
        <f t="shared" si="135"/>
        <v>0</v>
      </c>
      <c r="AT88" s="19">
        <f t="shared" si="113"/>
        <v>0</v>
      </c>
      <c r="AU88" s="19">
        <f t="shared" si="113"/>
        <v>0</v>
      </c>
      <c r="AV88" s="19">
        <f t="shared" si="113"/>
        <v>0</v>
      </c>
      <c r="AW88" s="28">
        <f t="shared" si="113"/>
        <v>0</v>
      </c>
      <c r="AX88" s="53">
        <f t="shared" si="136"/>
        <v>3.7220953703703699</v>
      </c>
      <c r="AY88" s="19">
        <f t="shared" si="137"/>
        <v>0.78164002777777764</v>
      </c>
      <c r="AZ88" s="19">
        <f t="shared" si="138"/>
        <v>1.6377219629629627</v>
      </c>
      <c r="BA88" s="19">
        <f t="shared" si="139"/>
        <v>0.37220953703703702</v>
      </c>
      <c r="BB88" s="19">
        <f t="shared" si="140"/>
        <v>0.93052384259259247</v>
      </c>
      <c r="BC88" s="53">
        <f t="shared" si="141"/>
        <v>7.4441907407407397</v>
      </c>
      <c r="BD88" s="19">
        <f t="shared" si="142"/>
        <v>1.5632800555555553</v>
      </c>
      <c r="BE88" s="19">
        <f t="shared" si="143"/>
        <v>3.2754439259259254</v>
      </c>
      <c r="BF88" s="19">
        <f t="shared" si="144"/>
        <v>0.74441907407407404</v>
      </c>
      <c r="BG88" s="19">
        <f t="shared" si="145"/>
        <v>1.8610476851851849</v>
      </c>
      <c r="BH88" s="21"/>
    </row>
    <row r="89" spans="1:60" hidden="1" x14ac:dyDescent="0.25">
      <c r="A89" s="3" t="s">
        <v>5</v>
      </c>
      <c r="B89" s="57">
        <v>4.25</v>
      </c>
      <c r="C89" s="60">
        <f t="shared" si="114"/>
        <v>85529</v>
      </c>
      <c r="D89" s="60">
        <f t="shared" si="100"/>
        <v>363498.25</v>
      </c>
      <c r="E89" s="114">
        <f t="shared" si="115"/>
        <v>21.459227467811154</v>
      </c>
      <c r="F89" s="115">
        <v>25</v>
      </c>
      <c r="G89" s="117">
        <f t="shared" si="101"/>
        <v>19.23076923076923</v>
      </c>
      <c r="H89" s="115">
        <f t="shared" si="116"/>
        <v>25</v>
      </c>
      <c r="I89" s="116">
        <f t="shared" si="116"/>
        <v>19.23076923076923</v>
      </c>
      <c r="J89" s="114">
        <f t="shared" si="102"/>
        <v>14.306151645207439</v>
      </c>
      <c r="K89" s="115">
        <f t="shared" si="103"/>
        <v>16.666666666666668</v>
      </c>
      <c r="L89" s="115">
        <f t="shared" si="117"/>
        <v>12.820512820512821</v>
      </c>
      <c r="M89" s="115">
        <f t="shared" si="104"/>
        <v>16.666666666666668</v>
      </c>
      <c r="N89" s="118">
        <f t="shared" si="104"/>
        <v>12.820512820512819</v>
      </c>
      <c r="O89" s="114">
        <f t="shared" si="105"/>
        <v>5088.9754999999996</v>
      </c>
      <c r="P89" s="115">
        <f t="shared" si="106"/>
        <v>5670.5727000000006</v>
      </c>
      <c r="Q89" s="115">
        <f t="shared" si="107"/>
        <v>1453.9929999999999</v>
      </c>
      <c r="R89" s="115">
        <f t="shared" si="108"/>
        <v>4725.4772499999999</v>
      </c>
      <c r="S89" s="116">
        <f t="shared" si="118"/>
        <v>16939.018450000003</v>
      </c>
      <c r="T89" s="119">
        <f t="shared" si="109"/>
        <v>7633.4632499999989</v>
      </c>
      <c r="U89" s="119">
        <f t="shared" si="110"/>
        <v>8505.8590500000009</v>
      </c>
      <c r="V89" s="119">
        <f t="shared" si="111"/>
        <v>2180.9894999999997</v>
      </c>
      <c r="W89" s="119">
        <f t="shared" si="112"/>
        <v>7088.2158750000008</v>
      </c>
      <c r="X89" s="153">
        <f t="shared" si="119"/>
        <v>25408.527675000001</v>
      </c>
      <c r="Y89" s="114">
        <f t="shared" si="120"/>
        <v>16939.018450000003</v>
      </c>
      <c r="Z89" s="117"/>
      <c r="AA89" s="117"/>
      <c r="AB89" s="117">
        <f t="shared" si="121"/>
        <v>25408.527675000001</v>
      </c>
      <c r="AC89" s="115">
        <f t="shared" si="122"/>
        <v>3985.6514000000011</v>
      </c>
      <c r="AD89" s="115">
        <f t="shared" si="123"/>
        <v>17.032698290598294</v>
      </c>
      <c r="AE89" s="118">
        <f t="shared" si="124"/>
        <v>25.549047435897442</v>
      </c>
      <c r="AF89" s="118">
        <f t="shared" si="125"/>
        <v>25.549047435897435</v>
      </c>
      <c r="AG89" s="115">
        <f t="shared" si="126"/>
        <v>4.2581745726495734</v>
      </c>
      <c r="AH89" s="115">
        <f t="shared" si="127"/>
        <v>8.5163491452991469</v>
      </c>
      <c r="AI89" s="111">
        <f t="shared" si="128"/>
        <v>72.388967735042755</v>
      </c>
      <c r="AJ89" s="119">
        <v>35</v>
      </c>
      <c r="AK89" s="115">
        <f t="shared" si="129"/>
        <v>30</v>
      </c>
      <c r="AL89" s="115">
        <v>10</v>
      </c>
      <c r="AM89" s="116">
        <v>25</v>
      </c>
      <c r="AN89" s="114">
        <f t="shared" si="130"/>
        <v>17.032698290598294</v>
      </c>
      <c r="AO89" s="115">
        <f t="shared" si="131"/>
        <v>5.9614444017094028</v>
      </c>
      <c r="AP89" s="115">
        <f t="shared" si="132"/>
        <v>5.1098094871794881</v>
      </c>
      <c r="AQ89" s="115">
        <f t="shared" si="133"/>
        <v>1.7032698290598294</v>
      </c>
      <c r="AR89" s="116">
        <f t="shared" si="134"/>
        <v>4.2581745726495734</v>
      </c>
      <c r="AS89" s="53">
        <f t="shared" si="135"/>
        <v>0</v>
      </c>
      <c r="AT89" s="19">
        <f t="shared" si="113"/>
        <v>0</v>
      </c>
      <c r="AU89" s="19">
        <f t="shared" si="113"/>
        <v>0</v>
      </c>
      <c r="AV89" s="19">
        <f t="shared" si="113"/>
        <v>0</v>
      </c>
      <c r="AW89" s="28">
        <f t="shared" si="113"/>
        <v>0</v>
      </c>
      <c r="AX89" s="53">
        <f t="shared" si="136"/>
        <v>3.6764068019943021</v>
      </c>
      <c r="AY89" s="19">
        <f t="shared" si="137"/>
        <v>1.2867423806980056</v>
      </c>
      <c r="AZ89" s="19">
        <f t="shared" si="138"/>
        <v>1.1029220405982905</v>
      </c>
      <c r="BA89" s="19">
        <f t="shared" si="139"/>
        <v>0.36764068019943019</v>
      </c>
      <c r="BB89" s="19">
        <f t="shared" si="140"/>
        <v>0.91910170049857542</v>
      </c>
      <c r="BC89" s="53">
        <f t="shared" si="141"/>
        <v>7.3528136039886043</v>
      </c>
      <c r="BD89" s="19">
        <f t="shared" si="142"/>
        <v>2.5734847613960112</v>
      </c>
      <c r="BE89" s="19">
        <f t="shared" si="143"/>
        <v>2.2058440811965809</v>
      </c>
      <c r="BF89" s="19">
        <f t="shared" si="144"/>
        <v>0.73528136039886038</v>
      </c>
      <c r="BG89" s="19">
        <f t="shared" si="145"/>
        <v>1.8382034009971508</v>
      </c>
      <c r="BH89" s="21"/>
    </row>
    <row r="90" spans="1:60" hidden="1" x14ac:dyDescent="0.25">
      <c r="A90" s="3" t="s">
        <v>6</v>
      </c>
      <c r="B90" s="57">
        <v>1</v>
      </c>
      <c r="C90" s="60">
        <f t="shared" si="114"/>
        <v>85529</v>
      </c>
      <c r="D90" s="60">
        <f t="shared" si="100"/>
        <v>85529</v>
      </c>
      <c r="E90" s="114">
        <f t="shared" si="115"/>
        <v>22.651006711409394</v>
      </c>
      <c r="F90" s="115">
        <v>27</v>
      </c>
      <c r="G90" s="117">
        <f t="shared" si="101"/>
        <v>20.76923076923077</v>
      </c>
      <c r="H90" s="115">
        <f t="shared" si="116"/>
        <v>27</v>
      </c>
      <c r="I90" s="116">
        <f t="shared" si="116"/>
        <v>20.76923076923077</v>
      </c>
      <c r="J90" s="114">
        <f t="shared" si="102"/>
        <v>15.100671140939598</v>
      </c>
      <c r="K90" s="115">
        <f t="shared" si="103"/>
        <v>18</v>
      </c>
      <c r="L90" s="115">
        <f t="shared" si="117"/>
        <v>13.846153846153845</v>
      </c>
      <c r="M90" s="115">
        <f t="shared" si="104"/>
        <v>18</v>
      </c>
      <c r="N90" s="118">
        <f t="shared" si="104"/>
        <v>13.846153846153847</v>
      </c>
      <c r="O90" s="114">
        <f t="shared" si="105"/>
        <v>823.61259259259259</v>
      </c>
      <c r="P90" s="115">
        <f t="shared" si="106"/>
        <v>1606.0445555555555</v>
      </c>
      <c r="Q90" s="115">
        <f t="shared" si="107"/>
        <v>316.77407407407406</v>
      </c>
      <c r="R90" s="115">
        <f t="shared" si="108"/>
        <v>1029.5157407407407</v>
      </c>
      <c r="S90" s="116">
        <f t="shared" si="118"/>
        <v>3775.946962962963</v>
      </c>
      <c r="T90" s="119">
        <f t="shared" si="109"/>
        <v>1235.4188888888889</v>
      </c>
      <c r="U90" s="119">
        <f t="shared" si="110"/>
        <v>2409.0668333333333</v>
      </c>
      <c r="V90" s="119">
        <f t="shared" si="111"/>
        <v>475.1611111111111</v>
      </c>
      <c r="W90" s="119">
        <f t="shared" si="112"/>
        <v>1544.273611111111</v>
      </c>
      <c r="X90" s="153">
        <f t="shared" si="119"/>
        <v>5663.920444444444</v>
      </c>
      <c r="Y90" s="114">
        <f t="shared" si="120"/>
        <v>3775.9469629629634</v>
      </c>
      <c r="Z90" s="117"/>
      <c r="AA90" s="117"/>
      <c r="AB90" s="117">
        <f t="shared" si="121"/>
        <v>5663.920444444444</v>
      </c>
      <c r="AC90" s="115">
        <f t="shared" si="122"/>
        <v>3775.9469629629634</v>
      </c>
      <c r="AD90" s="115">
        <f t="shared" si="123"/>
        <v>16.136525482747707</v>
      </c>
      <c r="AE90" s="118">
        <f t="shared" si="124"/>
        <v>24.204788224121561</v>
      </c>
      <c r="AF90" s="118">
        <f t="shared" si="125"/>
        <v>24.204788224121554</v>
      </c>
      <c r="AG90" s="115">
        <f t="shared" si="126"/>
        <v>4.0341313706869268</v>
      </c>
      <c r="AH90" s="115">
        <f t="shared" si="127"/>
        <v>8.0682627413738537</v>
      </c>
      <c r="AI90" s="111">
        <f t="shared" si="128"/>
        <v>16.136525482747707</v>
      </c>
      <c r="AJ90" s="119">
        <v>26</v>
      </c>
      <c r="AK90" s="115">
        <f t="shared" si="129"/>
        <v>39</v>
      </c>
      <c r="AL90" s="115">
        <v>10</v>
      </c>
      <c r="AM90" s="116">
        <v>25</v>
      </c>
      <c r="AN90" s="114">
        <f t="shared" si="130"/>
        <v>16.136525482747707</v>
      </c>
      <c r="AO90" s="115">
        <f t="shared" si="131"/>
        <v>4.1954966255144042</v>
      </c>
      <c r="AP90" s="115">
        <f t="shared" si="132"/>
        <v>6.2932449382716058</v>
      </c>
      <c r="AQ90" s="115">
        <f t="shared" si="133"/>
        <v>1.6136525482747708</v>
      </c>
      <c r="AR90" s="116">
        <f t="shared" si="134"/>
        <v>4.0341313706869268</v>
      </c>
      <c r="AS90" s="53">
        <f t="shared" si="135"/>
        <v>0</v>
      </c>
      <c r="AT90" s="19">
        <f t="shared" si="113"/>
        <v>0</v>
      </c>
      <c r="AU90" s="19">
        <f t="shared" si="113"/>
        <v>0</v>
      </c>
      <c r="AV90" s="19">
        <f t="shared" si="113"/>
        <v>0</v>
      </c>
      <c r="AW90" s="28">
        <f t="shared" si="113"/>
        <v>0</v>
      </c>
      <c r="AX90" s="53">
        <f t="shared" si="136"/>
        <v>4.2581745726495734</v>
      </c>
      <c r="AY90" s="19">
        <f t="shared" si="137"/>
        <v>1.1071253888888892</v>
      </c>
      <c r="AZ90" s="19">
        <f t="shared" si="138"/>
        <v>1.6606880833333337</v>
      </c>
      <c r="BA90" s="19">
        <f t="shared" si="139"/>
        <v>0.42581745726495734</v>
      </c>
      <c r="BB90" s="19">
        <f t="shared" si="140"/>
        <v>1.0645436431623934</v>
      </c>
      <c r="BC90" s="53">
        <f t="shared" si="141"/>
        <v>8.5163491452991469</v>
      </c>
      <c r="BD90" s="19">
        <f t="shared" si="142"/>
        <v>2.2142507777777785</v>
      </c>
      <c r="BE90" s="19">
        <f t="shared" si="143"/>
        <v>3.3213761666666675</v>
      </c>
      <c r="BF90" s="19">
        <f t="shared" si="144"/>
        <v>0.85163491452991469</v>
      </c>
      <c r="BG90" s="19">
        <f t="shared" si="145"/>
        <v>2.1290872863247867</v>
      </c>
      <c r="BH90" s="21"/>
    </row>
    <row r="91" spans="1:60" hidden="1" x14ac:dyDescent="0.25">
      <c r="A91" s="3" t="s">
        <v>7</v>
      </c>
      <c r="B91" s="57">
        <v>1</v>
      </c>
      <c r="C91" s="60">
        <f t="shared" si="114"/>
        <v>85529</v>
      </c>
      <c r="D91" s="60">
        <f t="shared" si="100"/>
        <v>85529</v>
      </c>
      <c r="E91" s="114">
        <f t="shared" si="115"/>
        <v>15.615384615384615</v>
      </c>
      <c r="F91" s="115">
        <v>29</v>
      </c>
      <c r="G91" s="117">
        <v>14</v>
      </c>
      <c r="H91" s="115">
        <f t="shared" si="116"/>
        <v>29</v>
      </c>
      <c r="I91" s="116">
        <f t="shared" si="116"/>
        <v>14</v>
      </c>
      <c r="J91" s="114">
        <f t="shared" si="102"/>
        <v>11.111111111111111</v>
      </c>
      <c r="K91" s="115">
        <v>20</v>
      </c>
      <c r="L91" s="115">
        <v>10</v>
      </c>
      <c r="M91" s="115">
        <f t="shared" si="104"/>
        <v>19.333333333333332</v>
      </c>
      <c r="N91" s="118">
        <f t="shared" si="104"/>
        <v>9.3333333333333339</v>
      </c>
      <c r="O91" s="114">
        <f t="shared" si="105"/>
        <v>589.85517241379307</v>
      </c>
      <c r="P91" s="115">
        <f t="shared" si="106"/>
        <v>4887.3714285714286</v>
      </c>
      <c r="Q91" s="115">
        <f t="shared" si="107"/>
        <v>0</v>
      </c>
      <c r="R91" s="115">
        <f t="shared" si="108"/>
        <v>0</v>
      </c>
      <c r="S91" s="116">
        <f t="shared" si="118"/>
        <v>5477.2266009852219</v>
      </c>
      <c r="T91" s="119">
        <f t="shared" si="109"/>
        <v>855.29</v>
      </c>
      <c r="U91" s="119">
        <f t="shared" si="110"/>
        <v>6842.32</v>
      </c>
      <c r="V91" s="119">
        <v>0</v>
      </c>
      <c r="W91" s="119">
        <v>0</v>
      </c>
      <c r="X91" s="153">
        <f t="shared" si="119"/>
        <v>7697.61</v>
      </c>
      <c r="Y91" s="114">
        <f t="shared" si="120"/>
        <v>5477.2266009852219</v>
      </c>
      <c r="Z91" s="117"/>
      <c r="AA91" s="117"/>
      <c r="AB91" s="117">
        <f t="shared" si="121"/>
        <v>7697.6100000000006</v>
      </c>
      <c r="AC91" s="115">
        <f t="shared" si="122"/>
        <v>5477.2266009852219</v>
      </c>
      <c r="AD91" s="115">
        <f t="shared" si="123"/>
        <v>23.406951286261631</v>
      </c>
      <c r="AE91" s="118">
        <f t="shared" si="124"/>
        <v>35.110426929392446</v>
      </c>
      <c r="AF91" s="118">
        <f t="shared" si="125"/>
        <v>32.895769230769233</v>
      </c>
      <c r="AG91" s="115">
        <f t="shared" si="126"/>
        <v>5.8517378215654077</v>
      </c>
      <c r="AH91" s="115">
        <f t="shared" si="127"/>
        <v>11.703475643130815</v>
      </c>
      <c r="AI91" s="111">
        <f t="shared" si="128"/>
        <v>23.406951286261631</v>
      </c>
      <c r="AJ91" s="119">
        <v>20</v>
      </c>
      <c r="AK91" s="115">
        <f t="shared" si="129"/>
        <v>80</v>
      </c>
      <c r="AL91" s="115">
        <v>0</v>
      </c>
      <c r="AM91" s="116">
        <v>0</v>
      </c>
      <c r="AN91" s="114">
        <f t="shared" si="130"/>
        <v>23.406951286261631</v>
      </c>
      <c r="AO91" s="115">
        <f t="shared" si="131"/>
        <v>4.6813902572523265</v>
      </c>
      <c r="AP91" s="115">
        <f t="shared" si="132"/>
        <v>18.725561029009306</v>
      </c>
      <c r="AQ91" s="115">
        <f t="shared" si="133"/>
        <v>0</v>
      </c>
      <c r="AR91" s="116">
        <f t="shared" si="134"/>
        <v>0</v>
      </c>
      <c r="AS91" s="53">
        <f t="shared" si="135"/>
        <v>0</v>
      </c>
      <c r="AT91" s="19">
        <f t="shared" si="113"/>
        <v>0</v>
      </c>
      <c r="AU91" s="19">
        <f t="shared" si="113"/>
        <v>0</v>
      </c>
      <c r="AV91" s="19">
        <f t="shared" si="113"/>
        <v>0</v>
      </c>
      <c r="AW91" s="28">
        <f t="shared" si="113"/>
        <v>0</v>
      </c>
      <c r="AX91" s="53">
        <f t="shared" si="136"/>
        <v>4.0341313706869268</v>
      </c>
      <c r="AY91" s="19">
        <f t="shared" si="137"/>
        <v>0.80682627413738539</v>
      </c>
      <c r="AZ91" s="19">
        <f t="shared" si="138"/>
        <v>3.2273050965495416</v>
      </c>
      <c r="BA91" s="19">
        <f t="shared" si="139"/>
        <v>0</v>
      </c>
      <c r="BB91" s="19">
        <f t="shared" si="140"/>
        <v>0</v>
      </c>
      <c r="BC91" s="53">
        <f t="shared" si="141"/>
        <v>8.0682627413738537</v>
      </c>
      <c r="BD91" s="19">
        <f t="shared" si="142"/>
        <v>1.6136525482747708</v>
      </c>
      <c r="BE91" s="19">
        <f t="shared" si="143"/>
        <v>6.4546101930990831</v>
      </c>
      <c r="BF91" s="19">
        <f t="shared" si="144"/>
        <v>0</v>
      </c>
      <c r="BG91" s="19">
        <f t="shared" si="145"/>
        <v>0</v>
      </c>
      <c r="BH91" s="21"/>
    </row>
    <row r="92" spans="1:60" s="135" customFormat="1" hidden="1" x14ac:dyDescent="0.25">
      <c r="A92" s="133" t="s">
        <v>11</v>
      </c>
      <c r="B92" s="147">
        <v>0.5</v>
      </c>
      <c r="C92" s="148">
        <f t="shared" si="114"/>
        <v>85529</v>
      </c>
      <c r="D92" s="148">
        <f t="shared" si="100"/>
        <v>42764.5</v>
      </c>
      <c r="E92" s="174">
        <f t="shared" si="115"/>
        <v>22.226277372262771</v>
      </c>
      <c r="F92" s="175">
        <v>29</v>
      </c>
      <c r="G92" s="176">
        <v>21</v>
      </c>
      <c r="H92" s="175">
        <f t="shared" si="116"/>
        <v>29</v>
      </c>
      <c r="I92" s="177">
        <f t="shared" si="116"/>
        <v>21</v>
      </c>
      <c r="J92" s="174">
        <f t="shared" si="102"/>
        <v>16.129032258064516</v>
      </c>
      <c r="K92" s="175">
        <v>20</v>
      </c>
      <c r="L92" s="175">
        <f t="shared" si="117"/>
        <v>15.384615384615383</v>
      </c>
      <c r="M92" s="175">
        <f t="shared" si="104"/>
        <v>19.333333333333332</v>
      </c>
      <c r="N92" s="178">
        <f t="shared" si="104"/>
        <v>14</v>
      </c>
      <c r="O92" s="174">
        <f t="shared" si="105"/>
        <v>294.92758620689654</v>
      </c>
      <c r="P92" s="175">
        <f t="shared" si="106"/>
        <v>1629.1238095238095</v>
      </c>
      <c r="Q92" s="175">
        <f t="shared" si="107"/>
        <v>0</v>
      </c>
      <c r="R92" s="175">
        <f t="shared" si="108"/>
        <v>0</v>
      </c>
      <c r="S92" s="177">
        <f t="shared" si="118"/>
        <v>1924.0513957307062</v>
      </c>
      <c r="T92" s="179">
        <f t="shared" si="109"/>
        <v>427.64499999999998</v>
      </c>
      <c r="U92" s="179">
        <f t="shared" si="110"/>
        <v>2223.7539999999999</v>
      </c>
      <c r="V92" s="179">
        <v>0</v>
      </c>
      <c r="W92" s="179">
        <v>0</v>
      </c>
      <c r="X92" s="180">
        <f t="shared" si="119"/>
        <v>2651.3989999999999</v>
      </c>
      <c r="Y92" s="174">
        <f>D92/E92</f>
        <v>1924.0513957307062</v>
      </c>
      <c r="Z92" s="176"/>
      <c r="AA92" s="176"/>
      <c r="AB92" s="176">
        <f t="shared" si="121"/>
        <v>2651.3989999999999</v>
      </c>
      <c r="AC92" s="175">
        <f t="shared" si="122"/>
        <v>3848.1027914614124</v>
      </c>
      <c r="AD92" s="175">
        <f t="shared" si="123"/>
        <v>16.444883724194071</v>
      </c>
      <c r="AE92" s="178">
        <f t="shared" si="124"/>
        <v>24.667325586291106</v>
      </c>
      <c r="AF92" s="178">
        <f t="shared" si="125"/>
        <v>22.661529914529915</v>
      </c>
      <c r="AG92" s="175">
        <f t="shared" si="126"/>
        <v>4.1112209310485177</v>
      </c>
      <c r="AH92" s="175">
        <f t="shared" si="127"/>
        <v>8.2224418620970354</v>
      </c>
      <c r="AI92" s="181">
        <f t="shared" si="128"/>
        <v>8.2224418620970354</v>
      </c>
      <c r="AJ92" s="179">
        <v>20</v>
      </c>
      <c r="AK92" s="175">
        <f t="shared" si="129"/>
        <v>80</v>
      </c>
      <c r="AL92" s="175">
        <v>0</v>
      </c>
      <c r="AM92" s="177">
        <v>0</v>
      </c>
      <c r="AN92" s="174">
        <f t="shared" si="130"/>
        <v>16.444883724194071</v>
      </c>
      <c r="AO92" s="175">
        <f t="shared" si="131"/>
        <v>3.2889767448388145</v>
      </c>
      <c r="AP92" s="175">
        <f t="shared" si="132"/>
        <v>13.155906979355258</v>
      </c>
      <c r="AQ92" s="175">
        <f t="shared" si="133"/>
        <v>0</v>
      </c>
      <c r="AR92" s="177">
        <f t="shared" si="134"/>
        <v>0</v>
      </c>
      <c r="AS92" s="151">
        <f t="shared" si="135"/>
        <v>0</v>
      </c>
      <c r="AT92" s="149">
        <f t="shared" si="113"/>
        <v>0</v>
      </c>
      <c r="AU92" s="149">
        <f t="shared" si="113"/>
        <v>0</v>
      </c>
      <c r="AV92" s="149">
        <f t="shared" si="113"/>
        <v>0</v>
      </c>
      <c r="AW92" s="150">
        <f t="shared" si="113"/>
        <v>0</v>
      </c>
      <c r="AX92" s="151">
        <f t="shared" si="136"/>
        <v>5.8517378215654077</v>
      </c>
      <c r="AY92" s="149">
        <f t="shared" si="137"/>
        <v>1.1703475643130816</v>
      </c>
      <c r="AZ92" s="149">
        <f t="shared" si="138"/>
        <v>4.6813902572523265</v>
      </c>
      <c r="BA92" s="149">
        <f t="shared" si="139"/>
        <v>0</v>
      </c>
      <c r="BB92" s="149">
        <f t="shared" si="140"/>
        <v>0</v>
      </c>
      <c r="BC92" s="151">
        <f t="shared" si="141"/>
        <v>11.703475643130815</v>
      </c>
      <c r="BD92" s="149">
        <f t="shared" si="142"/>
        <v>2.3406951286261632</v>
      </c>
      <c r="BE92" s="149">
        <f t="shared" si="143"/>
        <v>9.362780514504653</v>
      </c>
      <c r="BF92" s="149">
        <f t="shared" si="144"/>
        <v>0</v>
      </c>
      <c r="BG92" s="149">
        <f t="shared" si="145"/>
        <v>0</v>
      </c>
      <c r="BH92" s="134"/>
    </row>
    <row r="93" spans="1:60" s="146" customFormat="1" hidden="1" x14ac:dyDescent="0.25">
      <c r="A93" s="136" t="s">
        <v>20</v>
      </c>
      <c r="B93" s="90">
        <v>1</v>
      </c>
      <c r="C93" s="137">
        <f t="shared" si="114"/>
        <v>85529</v>
      </c>
      <c r="D93" s="137">
        <f t="shared" si="100"/>
        <v>85529</v>
      </c>
      <c r="E93" s="114">
        <f t="shared" si="115"/>
        <v>25.619128949615714</v>
      </c>
      <c r="F93" s="115">
        <v>30</v>
      </c>
      <c r="G93" s="117">
        <f t="shared" si="101"/>
        <v>23.076923076923077</v>
      </c>
      <c r="H93" s="115">
        <f t="shared" si="116"/>
        <v>30</v>
      </c>
      <c r="I93" s="116">
        <f t="shared" si="116"/>
        <v>23.076923076923077</v>
      </c>
      <c r="J93" s="114">
        <f t="shared" si="102"/>
        <v>17.079419299743808</v>
      </c>
      <c r="K93" s="115">
        <f>F93/1.5</f>
        <v>20</v>
      </c>
      <c r="L93" s="115">
        <f t="shared" si="117"/>
        <v>15.384615384615383</v>
      </c>
      <c r="M93" s="115">
        <f t="shared" si="104"/>
        <v>20</v>
      </c>
      <c r="N93" s="118">
        <f t="shared" si="104"/>
        <v>15.384615384615385</v>
      </c>
      <c r="O93" s="114">
        <f t="shared" si="105"/>
        <v>940.81899999999996</v>
      </c>
      <c r="P93" s="115">
        <f t="shared" si="106"/>
        <v>1186.0021333333334</v>
      </c>
      <c r="Q93" s="115">
        <f t="shared" si="107"/>
        <v>285.09666666666664</v>
      </c>
      <c r="R93" s="115">
        <f t="shared" si="108"/>
        <v>926.56416666666667</v>
      </c>
      <c r="S93" s="116">
        <f t="shared" si="118"/>
        <v>3338.4819666666667</v>
      </c>
      <c r="T93" s="119">
        <f t="shared" si="109"/>
        <v>1411.2284999999999</v>
      </c>
      <c r="U93" s="119">
        <f t="shared" si="110"/>
        <v>1779.0032000000001</v>
      </c>
      <c r="V93" s="119">
        <f>(D93*AL93/100)/M93</f>
        <v>427.64499999999998</v>
      </c>
      <c r="W93" s="119">
        <f>(D93*AM93/100)/N93</f>
        <v>1389.8462500000001</v>
      </c>
      <c r="X93" s="153">
        <f t="shared" si="119"/>
        <v>5007.7229500000003</v>
      </c>
      <c r="Y93" s="114">
        <f t="shared" si="120"/>
        <v>3338.4819666666667</v>
      </c>
      <c r="Z93" s="115"/>
      <c r="AA93" s="115"/>
      <c r="AB93" s="117">
        <f t="shared" si="121"/>
        <v>5007.7229500000003</v>
      </c>
      <c r="AC93" s="115">
        <f t="shared" si="122"/>
        <v>3338.4819666666667</v>
      </c>
      <c r="AD93" s="115">
        <f t="shared" si="123"/>
        <v>14.267016951566951</v>
      </c>
      <c r="AE93" s="118">
        <f t="shared" si="124"/>
        <v>21.400525427350427</v>
      </c>
      <c r="AF93" s="118">
        <f t="shared" si="125"/>
        <v>21.400525427350427</v>
      </c>
      <c r="AG93" s="115">
        <f t="shared" si="126"/>
        <v>3.5667542378917378</v>
      </c>
      <c r="AH93" s="115">
        <f t="shared" si="127"/>
        <v>7.1335084757834757</v>
      </c>
      <c r="AI93" s="111">
        <f t="shared" si="128"/>
        <v>14.267016951566951</v>
      </c>
      <c r="AJ93" s="119">
        <v>33</v>
      </c>
      <c r="AK93" s="115">
        <f t="shared" si="129"/>
        <v>32</v>
      </c>
      <c r="AL93" s="115">
        <v>10</v>
      </c>
      <c r="AM93" s="116">
        <v>25</v>
      </c>
      <c r="AN93" s="114">
        <f t="shared" si="130"/>
        <v>14.267016951566953</v>
      </c>
      <c r="AO93" s="115">
        <f t="shared" si="131"/>
        <v>4.7081155940170945</v>
      </c>
      <c r="AP93" s="115">
        <f t="shared" si="132"/>
        <v>4.5654454245014247</v>
      </c>
      <c r="AQ93" s="115">
        <f t="shared" si="133"/>
        <v>1.4267016951566953</v>
      </c>
      <c r="AR93" s="116">
        <f t="shared" si="134"/>
        <v>3.5667542378917378</v>
      </c>
      <c r="AS93" s="144">
        <f t="shared" si="135"/>
        <v>0</v>
      </c>
      <c r="AT93" s="139">
        <f t="shared" si="113"/>
        <v>0</v>
      </c>
      <c r="AU93" s="139">
        <f t="shared" si="113"/>
        <v>0</v>
      </c>
      <c r="AV93" s="139">
        <f t="shared" si="113"/>
        <v>0</v>
      </c>
      <c r="AW93" s="141">
        <f t="shared" si="113"/>
        <v>0</v>
      </c>
      <c r="AX93" s="144">
        <f t="shared" si="136"/>
        <v>4.1112209310485177</v>
      </c>
      <c r="AY93" s="139">
        <f t="shared" si="137"/>
        <v>1.3567029072460108</v>
      </c>
      <c r="AZ93" s="139">
        <f t="shared" si="138"/>
        <v>1.3155906979355256</v>
      </c>
      <c r="BA93" s="139">
        <f t="shared" si="139"/>
        <v>0.41112209310485182</v>
      </c>
      <c r="BB93" s="139">
        <f t="shared" si="140"/>
        <v>1.0278052327621294</v>
      </c>
      <c r="BC93" s="144">
        <f t="shared" si="141"/>
        <v>8.2224418620970354</v>
      </c>
      <c r="BD93" s="139">
        <f t="shared" si="142"/>
        <v>2.7134058144920217</v>
      </c>
      <c r="BE93" s="139">
        <f t="shared" si="143"/>
        <v>2.6311813958710513</v>
      </c>
      <c r="BF93" s="139">
        <f t="shared" si="144"/>
        <v>0.82224418620970363</v>
      </c>
      <c r="BG93" s="139">
        <f t="shared" si="145"/>
        <v>2.0556104655242589</v>
      </c>
      <c r="BH93" s="145"/>
    </row>
    <row r="94" spans="1:60" hidden="1" x14ac:dyDescent="0.25">
      <c r="A94" s="4" t="s">
        <v>12</v>
      </c>
      <c r="B94" s="58"/>
      <c r="C94" s="58"/>
      <c r="D94" s="58"/>
      <c r="E94" s="5"/>
      <c r="F94" s="9"/>
      <c r="G94" s="9"/>
      <c r="H94" s="9"/>
      <c r="I94" s="63"/>
      <c r="J94" s="5"/>
      <c r="K94" s="9"/>
      <c r="L94" s="9"/>
      <c r="M94" s="9"/>
      <c r="N94" s="83"/>
      <c r="O94" s="9"/>
      <c r="P94" s="9"/>
      <c r="Q94" s="9"/>
      <c r="R94" s="9"/>
      <c r="S94" s="9"/>
      <c r="T94" s="53"/>
      <c r="U94" s="19"/>
      <c r="V94" s="19"/>
      <c r="W94" s="28"/>
      <c r="X94" s="155"/>
      <c r="Y94" s="65"/>
      <c r="Z94" s="10"/>
      <c r="AA94" s="10"/>
      <c r="AB94" s="10"/>
      <c r="AC94" s="19"/>
      <c r="AD94" s="19"/>
      <c r="AE94" s="88"/>
      <c r="AF94" s="88"/>
      <c r="AG94" s="19"/>
      <c r="AH94" s="19"/>
      <c r="AI94" s="53"/>
      <c r="AJ94" s="53"/>
      <c r="AK94" s="19"/>
      <c r="AL94" s="19"/>
      <c r="AM94" s="28"/>
      <c r="AN94" s="65"/>
      <c r="AO94" s="19"/>
      <c r="AP94" s="19"/>
      <c r="AQ94" s="19"/>
      <c r="AR94" s="28"/>
      <c r="AS94" s="53"/>
      <c r="AT94" s="19"/>
      <c r="AU94" s="19"/>
      <c r="AV94" s="19"/>
      <c r="AW94" s="28"/>
      <c r="AX94" s="53"/>
      <c r="AY94" s="19"/>
      <c r="AZ94" s="19"/>
      <c r="BA94" s="19"/>
      <c r="BB94" s="28"/>
      <c r="BC94" s="53"/>
      <c r="BD94" s="19"/>
      <c r="BE94" s="19"/>
      <c r="BF94" s="19"/>
      <c r="BG94" s="28"/>
      <c r="BH94" s="21"/>
    </row>
    <row r="95" spans="1:60" hidden="1" x14ac:dyDescent="0.25">
      <c r="A95" s="4" t="s">
        <v>13</v>
      </c>
      <c r="B95" s="58"/>
      <c r="C95" s="58"/>
      <c r="D95" s="58"/>
      <c r="E95" s="5"/>
      <c r="F95" s="9"/>
      <c r="G95" s="9"/>
      <c r="H95" s="9"/>
      <c r="I95" s="63"/>
      <c r="J95" s="5"/>
      <c r="K95" s="9"/>
      <c r="L95" s="9"/>
      <c r="M95" s="9"/>
      <c r="N95" s="83"/>
      <c r="O95" s="9"/>
      <c r="P95" s="9"/>
      <c r="Q95" s="9"/>
      <c r="R95" s="9"/>
      <c r="S95" s="9"/>
      <c r="T95" s="53"/>
      <c r="U95" s="19"/>
      <c r="V95" s="19"/>
      <c r="W95" s="28"/>
      <c r="X95" s="155"/>
      <c r="Y95" s="65"/>
      <c r="Z95" s="10"/>
      <c r="AA95" s="10"/>
      <c r="AB95" s="10"/>
      <c r="AC95" s="19"/>
      <c r="AD95" s="19"/>
      <c r="AE95" s="88"/>
      <c r="AF95" s="88"/>
      <c r="AG95" s="19"/>
      <c r="AH95" s="19"/>
      <c r="AI95" s="53"/>
      <c r="AJ95" s="53"/>
      <c r="AK95" s="19"/>
      <c r="AL95" s="19"/>
      <c r="AM95" s="28"/>
      <c r="AN95" s="65"/>
      <c r="AO95" s="19"/>
      <c r="AP95" s="19"/>
      <c r="AQ95" s="19"/>
      <c r="AR95" s="28"/>
      <c r="AS95" s="53"/>
      <c r="AT95" s="19"/>
      <c r="AU95" s="19"/>
      <c r="AV95" s="19"/>
      <c r="AW95" s="28"/>
      <c r="AX95" s="53"/>
      <c r="AY95" s="19"/>
      <c r="AZ95" s="19"/>
      <c r="BA95" s="19"/>
      <c r="BB95" s="28"/>
      <c r="BC95" s="53"/>
      <c r="BD95" s="19"/>
      <c r="BE95" s="19"/>
      <c r="BF95" s="19"/>
      <c r="BG95" s="28"/>
      <c r="BH95" s="21"/>
    </row>
    <row r="96" spans="1:60" hidden="1" x14ac:dyDescent="0.25">
      <c r="A96" s="4" t="s">
        <v>24</v>
      </c>
      <c r="B96" s="58"/>
      <c r="C96" s="58"/>
      <c r="D96" s="58"/>
      <c r="E96" s="5"/>
      <c r="F96" s="9"/>
      <c r="G96" s="9"/>
      <c r="H96" s="9"/>
      <c r="I96" s="63"/>
      <c r="J96" s="5"/>
      <c r="K96" s="9"/>
      <c r="L96" s="9"/>
      <c r="M96" s="9"/>
      <c r="N96" s="83"/>
      <c r="O96" s="9"/>
      <c r="P96" s="9"/>
      <c r="Q96" s="9"/>
      <c r="R96" s="9"/>
      <c r="S96" s="9"/>
      <c r="T96" s="53"/>
      <c r="U96" s="19"/>
      <c r="V96" s="19"/>
      <c r="W96" s="28"/>
      <c r="X96" s="155"/>
      <c r="Y96" s="65"/>
      <c r="Z96" s="10"/>
      <c r="AA96" s="10"/>
      <c r="AB96" s="10"/>
      <c r="AC96" s="19"/>
      <c r="AD96" s="19"/>
      <c r="AE96" s="88"/>
      <c r="AF96" s="88"/>
      <c r="AG96" s="19"/>
      <c r="AH96" s="19"/>
      <c r="AI96" s="53"/>
      <c r="AJ96" s="53"/>
      <c r="AK96" s="19"/>
      <c r="AL96" s="19"/>
      <c r="AM96" s="28"/>
      <c r="AN96" s="65"/>
      <c r="AO96" s="19"/>
      <c r="AP96" s="19"/>
      <c r="AQ96" s="19"/>
      <c r="AR96" s="28"/>
      <c r="AS96" s="53"/>
      <c r="AT96" s="19"/>
      <c r="AU96" s="19"/>
      <c r="AV96" s="19"/>
      <c r="AW96" s="28"/>
      <c r="AX96" s="53"/>
      <c r="AY96" s="19"/>
      <c r="AZ96" s="19"/>
      <c r="BA96" s="19"/>
      <c r="BB96" s="28"/>
      <c r="BC96" s="53"/>
      <c r="BD96" s="19"/>
      <c r="BE96" s="19"/>
      <c r="BF96" s="19"/>
      <c r="BG96" s="28"/>
      <c r="BH96" s="21"/>
    </row>
    <row r="97" spans="1:60" hidden="1" x14ac:dyDescent="0.25">
      <c r="A97" s="4" t="s">
        <v>28</v>
      </c>
      <c r="B97" s="58"/>
      <c r="C97" s="58"/>
      <c r="D97" s="58"/>
      <c r="E97" s="5"/>
      <c r="F97" s="9"/>
      <c r="G97" s="9"/>
      <c r="H97" s="9"/>
      <c r="I97" s="63"/>
      <c r="J97" s="5"/>
      <c r="K97" s="9"/>
      <c r="L97" s="9"/>
      <c r="M97" s="9"/>
      <c r="N97" s="83"/>
      <c r="O97" s="9"/>
      <c r="P97" s="9"/>
      <c r="Q97" s="9"/>
      <c r="R97" s="9"/>
      <c r="S97" s="9"/>
      <c r="T97" s="53"/>
      <c r="U97" s="19"/>
      <c r="V97" s="19"/>
      <c r="W97" s="28"/>
      <c r="X97" s="155"/>
      <c r="Y97" s="65"/>
      <c r="Z97" s="10"/>
      <c r="AA97" s="10"/>
      <c r="AB97" s="10"/>
      <c r="AC97" s="19"/>
      <c r="AD97" s="19"/>
      <c r="AE97" s="88"/>
      <c r="AF97" s="88"/>
      <c r="AG97" s="19"/>
      <c r="AH97" s="19"/>
      <c r="AI97" s="53"/>
      <c r="AJ97" s="53"/>
      <c r="AK97" s="19"/>
      <c r="AL97" s="19"/>
      <c r="AM97" s="28"/>
      <c r="AN97" s="65"/>
      <c r="AO97" s="19"/>
      <c r="AP97" s="19"/>
      <c r="AQ97" s="19"/>
      <c r="AR97" s="28"/>
      <c r="AS97" s="53"/>
      <c r="AT97" s="19"/>
      <c r="AU97" s="19"/>
      <c r="AV97" s="19"/>
      <c r="AW97" s="28"/>
      <c r="AX97" s="53"/>
      <c r="AY97" s="19"/>
      <c r="AZ97" s="19"/>
      <c r="BA97" s="19"/>
      <c r="BB97" s="28"/>
      <c r="BC97" s="53"/>
      <c r="BD97" s="19"/>
      <c r="BE97" s="19"/>
      <c r="BF97" s="19"/>
      <c r="BG97" s="28"/>
      <c r="BH97" s="21"/>
    </row>
    <row r="98" spans="1:60" hidden="1" x14ac:dyDescent="0.25">
      <c r="A98" s="8" t="s">
        <v>21</v>
      </c>
      <c r="B98" s="58"/>
      <c r="C98" s="58"/>
      <c r="D98" s="58"/>
      <c r="E98" s="5"/>
      <c r="F98" s="9"/>
      <c r="G98" s="9"/>
      <c r="H98" s="9"/>
      <c r="I98" s="63"/>
      <c r="J98" s="5"/>
      <c r="K98" s="9"/>
      <c r="L98" s="9"/>
      <c r="M98" s="9"/>
      <c r="N98" s="83"/>
      <c r="O98" s="9"/>
      <c r="P98" s="9"/>
      <c r="Q98" s="9"/>
      <c r="R98" s="9"/>
      <c r="S98" s="9"/>
      <c r="T98" s="53"/>
      <c r="U98" s="19"/>
      <c r="V98" s="19"/>
      <c r="W98" s="28"/>
      <c r="X98" s="155"/>
      <c r="Y98" s="65"/>
      <c r="Z98" s="10"/>
      <c r="AA98" s="10"/>
      <c r="AB98" s="10"/>
      <c r="AC98" s="19"/>
      <c r="AD98" s="19"/>
      <c r="AE98" s="88"/>
      <c r="AF98" s="88"/>
      <c r="AG98" s="19"/>
      <c r="AH98" s="19"/>
      <c r="AI98" s="53"/>
      <c r="AJ98" s="53"/>
      <c r="AK98" s="19"/>
      <c r="AL98" s="19"/>
      <c r="AM98" s="28"/>
      <c r="AN98" s="65"/>
      <c r="AO98" s="19"/>
      <c r="AP98" s="19"/>
      <c r="AQ98" s="19"/>
      <c r="AR98" s="28"/>
      <c r="AS98" s="53"/>
      <c r="AT98" s="19"/>
      <c r="AU98" s="19"/>
      <c r="AV98" s="19"/>
      <c r="AW98" s="28"/>
      <c r="AX98" s="53"/>
      <c r="AY98" s="19"/>
      <c r="AZ98" s="19"/>
      <c r="BA98" s="19"/>
      <c r="BB98" s="28"/>
      <c r="BC98" s="53"/>
      <c r="BD98" s="19"/>
      <c r="BE98" s="19"/>
      <c r="BF98" s="19"/>
      <c r="BG98" s="28"/>
      <c r="BH98" s="21"/>
    </row>
    <row r="99" spans="1:60" hidden="1" x14ac:dyDescent="0.25">
      <c r="A99" s="8" t="s">
        <v>26</v>
      </c>
      <c r="B99" s="58"/>
      <c r="C99" s="58"/>
      <c r="D99" s="58"/>
      <c r="E99" s="5"/>
      <c r="F99" s="9"/>
      <c r="G99" s="9"/>
      <c r="H99" s="9"/>
      <c r="I99" s="63"/>
      <c r="J99" s="5"/>
      <c r="K99" s="9"/>
      <c r="L99" s="9"/>
      <c r="M99" s="9"/>
      <c r="N99" s="83"/>
      <c r="O99" s="9"/>
      <c r="P99" s="9"/>
      <c r="Q99" s="9"/>
      <c r="R99" s="9"/>
      <c r="S99" s="9"/>
      <c r="T99" s="53"/>
      <c r="U99" s="19"/>
      <c r="V99" s="19"/>
      <c r="W99" s="28"/>
      <c r="X99" s="155"/>
      <c r="Y99" s="65"/>
      <c r="Z99" s="10"/>
      <c r="AA99" s="10"/>
      <c r="AB99" s="10"/>
      <c r="AC99" s="19"/>
      <c r="AD99" s="19"/>
      <c r="AE99" s="88"/>
      <c r="AF99" s="88"/>
      <c r="AG99" s="19"/>
      <c r="AH99" s="19"/>
      <c r="AI99" s="53"/>
      <c r="AJ99" s="53"/>
      <c r="AK99" s="19"/>
      <c r="AL99" s="19"/>
      <c r="AM99" s="28"/>
      <c r="AN99" s="65"/>
      <c r="AO99" s="19"/>
      <c r="AP99" s="19"/>
      <c r="AQ99" s="19"/>
      <c r="AR99" s="28"/>
      <c r="AS99" s="53"/>
      <c r="AT99" s="19"/>
      <c r="AU99" s="19"/>
      <c r="AV99" s="19"/>
      <c r="AW99" s="28"/>
      <c r="AX99" s="53"/>
      <c r="AY99" s="19"/>
      <c r="AZ99" s="19"/>
      <c r="BA99" s="19"/>
      <c r="BB99" s="28"/>
      <c r="BC99" s="53"/>
      <c r="BD99" s="19"/>
      <c r="BE99" s="19"/>
      <c r="BF99" s="19"/>
      <c r="BG99" s="28"/>
      <c r="BH99" s="21"/>
    </row>
    <row r="100" spans="1:60" hidden="1" x14ac:dyDescent="0.25">
      <c r="A100" s="4" t="s">
        <v>8</v>
      </c>
      <c r="B100" s="58"/>
      <c r="C100" s="58"/>
      <c r="D100" s="58"/>
      <c r="E100" s="5"/>
      <c r="F100" s="9"/>
      <c r="G100" s="9"/>
      <c r="H100" s="9"/>
      <c r="I100" s="63"/>
      <c r="J100" s="5"/>
      <c r="K100" s="9"/>
      <c r="L100" s="9"/>
      <c r="M100" s="9"/>
      <c r="N100" s="83"/>
      <c r="O100" s="9"/>
      <c r="P100" s="9"/>
      <c r="Q100" s="9"/>
      <c r="R100" s="9"/>
      <c r="S100" s="9"/>
      <c r="T100" s="53"/>
      <c r="U100" s="19"/>
      <c r="V100" s="19"/>
      <c r="W100" s="28"/>
      <c r="X100" s="155"/>
      <c r="Y100" s="65"/>
      <c r="Z100" s="10"/>
      <c r="AA100" s="10"/>
      <c r="AB100" s="10"/>
      <c r="AC100" s="19"/>
      <c r="AD100" s="19"/>
      <c r="AE100" s="88"/>
      <c r="AF100" s="88"/>
      <c r="AG100" s="19"/>
      <c r="AH100" s="19"/>
      <c r="AI100" s="53"/>
      <c r="AJ100" s="53"/>
      <c r="AK100" s="19"/>
      <c r="AL100" s="19"/>
      <c r="AM100" s="28"/>
      <c r="AN100" s="65"/>
      <c r="AO100" s="19"/>
      <c r="AP100" s="19"/>
      <c r="AQ100" s="19"/>
      <c r="AR100" s="28"/>
      <c r="AS100" s="53"/>
      <c r="AT100" s="19"/>
      <c r="AU100" s="19"/>
      <c r="AV100" s="19"/>
      <c r="AW100" s="28"/>
      <c r="AX100" s="53"/>
      <c r="AY100" s="19"/>
      <c r="AZ100" s="19"/>
      <c r="BA100" s="19"/>
      <c r="BB100" s="28"/>
      <c r="BC100" s="53"/>
      <c r="BD100" s="19"/>
      <c r="BE100" s="19"/>
      <c r="BF100" s="19"/>
      <c r="BG100" s="28"/>
      <c r="BH100" s="21"/>
    </row>
    <row r="101" spans="1:60" ht="15.75" hidden="1" thickBot="1" x14ac:dyDescent="0.3">
      <c r="A101" s="12" t="s">
        <v>9</v>
      </c>
      <c r="B101" s="69"/>
      <c r="C101" s="69"/>
      <c r="D101" s="69"/>
      <c r="E101" s="13"/>
      <c r="F101" s="14"/>
      <c r="G101" s="14"/>
      <c r="H101" s="14"/>
      <c r="I101" s="73"/>
      <c r="J101" s="13"/>
      <c r="K101" s="14"/>
      <c r="L101" s="14"/>
      <c r="M101" s="14"/>
      <c r="N101" s="84"/>
      <c r="O101" s="9"/>
      <c r="P101" s="9"/>
      <c r="Q101" s="9"/>
      <c r="R101" s="9"/>
      <c r="S101" s="9"/>
      <c r="T101" s="75"/>
      <c r="U101" s="42"/>
      <c r="V101" s="42"/>
      <c r="W101" s="44"/>
      <c r="X101" s="156"/>
      <c r="Y101" s="76"/>
      <c r="Z101" s="43"/>
      <c r="AA101" s="43"/>
      <c r="AB101" s="43"/>
      <c r="AC101" s="42"/>
      <c r="AD101" s="42"/>
      <c r="AE101" s="89"/>
      <c r="AF101" s="89"/>
      <c r="AG101" s="42"/>
      <c r="AH101" s="42"/>
      <c r="AI101" s="75"/>
      <c r="AJ101" s="75"/>
      <c r="AK101" s="42"/>
      <c r="AL101" s="42"/>
      <c r="AM101" s="44"/>
      <c r="AN101" s="76"/>
      <c r="AO101" s="42"/>
      <c r="AP101" s="42"/>
      <c r="AQ101" s="42"/>
      <c r="AR101" s="44"/>
      <c r="AS101" s="75"/>
      <c r="AT101" s="42"/>
      <c r="AU101" s="42"/>
      <c r="AV101" s="42"/>
      <c r="AW101" s="44"/>
      <c r="AX101" s="54"/>
      <c r="AY101" s="29"/>
      <c r="AZ101" s="29"/>
      <c r="BA101" s="29"/>
      <c r="BB101" s="30"/>
      <c r="BC101" s="54"/>
      <c r="BD101" s="29"/>
      <c r="BE101" s="29"/>
      <c r="BF101" s="29"/>
      <c r="BG101" s="30"/>
      <c r="BH101" s="21"/>
    </row>
    <row r="102" spans="1:60" ht="15.75" hidden="1" thickBot="1" x14ac:dyDescent="0.3">
      <c r="A102" s="66" t="s">
        <v>22</v>
      </c>
      <c r="B102" s="70">
        <f>B83+B93</f>
        <v>15</v>
      </c>
      <c r="C102" s="71"/>
      <c r="D102" s="71">
        <f>D83+D93</f>
        <v>1282935</v>
      </c>
      <c r="E102" s="15"/>
      <c r="F102" s="16"/>
      <c r="G102" s="16"/>
      <c r="H102" s="16"/>
      <c r="I102" s="74"/>
      <c r="J102" s="15"/>
      <c r="K102" s="16"/>
      <c r="L102" s="16"/>
      <c r="M102" s="16"/>
      <c r="N102" s="74"/>
      <c r="O102" s="182"/>
      <c r="P102" s="182"/>
      <c r="Q102" s="182"/>
      <c r="R102" s="182"/>
      <c r="S102" s="182"/>
      <c r="T102" s="77"/>
      <c r="U102" s="17"/>
      <c r="V102" s="17"/>
      <c r="W102" s="46"/>
      <c r="X102" s="157"/>
      <c r="Y102" s="77" t="b">
        <f>Y83=Y84+Y85+Y86+Y87+Y88+Y89+Y90+Y91+Y92</f>
        <v>0</v>
      </c>
      <c r="Z102" s="45"/>
      <c r="AA102" s="45"/>
      <c r="AB102" s="45"/>
      <c r="AC102" s="17"/>
      <c r="AD102" s="17"/>
      <c r="AE102" s="46"/>
      <c r="AF102" s="92"/>
      <c r="AG102" s="71"/>
      <c r="AH102" s="71"/>
      <c r="AI102" s="92">
        <f>AI83+AI93</f>
        <v>247.56872912968188</v>
      </c>
      <c r="AJ102" s="77"/>
      <c r="AK102" s="17"/>
      <c r="AL102" s="17"/>
      <c r="AM102" s="46"/>
      <c r="AN102" s="77"/>
      <c r="AO102" s="17"/>
      <c r="AP102" s="17"/>
      <c r="AQ102" s="17"/>
      <c r="AR102" s="46"/>
      <c r="AS102" s="68"/>
      <c r="AT102" s="17"/>
      <c r="AU102" s="17"/>
      <c r="AV102" s="17"/>
      <c r="AW102" s="46"/>
      <c r="AX102" s="55"/>
      <c r="AY102" s="47"/>
      <c r="AZ102" s="47"/>
      <c r="BA102" s="47"/>
      <c r="BB102" s="48"/>
      <c r="BC102" s="55"/>
      <c r="BD102" s="47"/>
      <c r="BE102" s="47"/>
      <c r="BF102" s="47"/>
      <c r="BG102" s="48"/>
      <c r="BH102" s="21"/>
    </row>
    <row r="103" spans="1:60" hidden="1" x14ac:dyDescent="0.25">
      <c r="A103" s="185"/>
      <c r="B103" s="185"/>
      <c r="C103" s="21"/>
      <c r="D103" s="21"/>
      <c r="E103" s="185"/>
      <c r="F103" s="185"/>
      <c r="G103" s="185"/>
      <c r="H103" s="185"/>
      <c r="I103" s="185"/>
      <c r="J103" s="185"/>
      <c r="K103" s="185"/>
      <c r="L103" s="185"/>
      <c r="M103" s="185"/>
      <c r="N103" s="185"/>
      <c r="O103" s="185"/>
      <c r="P103" s="185"/>
      <c r="Q103" s="185"/>
      <c r="R103" s="185"/>
      <c r="S103" s="185"/>
      <c r="T103" s="21"/>
      <c r="U103" s="21"/>
      <c r="V103" s="21"/>
      <c r="W103" s="21"/>
      <c r="X103" s="185"/>
      <c r="Y103" s="21"/>
      <c r="Z103" s="20"/>
      <c r="AA103" s="20"/>
      <c r="AB103" s="20"/>
      <c r="AC103" s="21"/>
      <c r="AD103" s="21"/>
      <c r="AE103" s="21"/>
      <c r="AF103" s="21"/>
      <c r="AG103" s="21"/>
      <c r="AH103" s="21"/>
      <c r="AI103" s="21"/>
      <c r="AJ103" s="21"/>
      <c r="AK103" s="21"/>
      <c r="AL103" s="21"/>
      <c r="AM103" s="21"/>
      <c r="AN103" s="21"/>
      <c r="AO103" s="21"/>
      <c r="AP103" s="21"/>
      <c r="AQ103" s="21"/>
      <c r="AR103" s="21"/>
      <c r="AS103" s="21"/>
      <c r="AT103" s="21"/>
      <c r="AU103" s="21"/>
      <c r="AV103" s="21"/>
      <c r="AW103" s="21"/>
      <c r="AX103" s="21"/>
      <c r="AY103" s="21"/>
      <c r="AZ103" s="21"/>
      <c r="BA103" s="21"/>
      <c r="BB103" s="21"/>
      <c r="BC103" s="21"/>
      <c r="BD103" s="21"/>
      <c r="BE103" s="21"/>
      <c r="BF103" s="21"/>
      <c r="BG103" s="21"/>
      <c r="BH103" s="21"/>
    </row>
    <row r="104" spans="1:60" hidden="1" x14ac:dyDescent="0.25">
      <c r="A104" s="185"/>
      <c r="B104" s="185"/>
      <c r="C104" s="21"/>
      <c r="D104" s="21"/>
      <c r="E104" s="185"/>
      <c r="F104" s="185"/>
      <c r="G104" s="185"/>
      <c r="H104" s="185"/>
      <c r="I104" s="185"/>
      <c r="J104" s="185"/>
      <c r="K104" s="185"/>
      <c r="L104" s="185"/>
      <c r="M104" s="185"/>
      <c r="N104" s="185"/>
      <c r="O104" s="185"/>
      <c r="P104" s="185"/>
      <c r="Q104" s="185"/>
      <c r="R104" s="185"/>
      <c r="S104" s="185"/>
      <c r="T104" s="21"/>
      <c r="U104" s="21"/>
      <c r="V104" s="21"/>
      <c r="W104" s="21"/>
      <c r="X104" s="185"/>
      <c r="Y104" s="21"/>
      <c r="Z104" s="20"/>
      <c r="AA104" s="20"/>
      <c r="AB104" s="20"/>
      <c r="AC104" s="21"/>
      <c r="AD104" s="21"/>
      <c r="AE104" s="21"/>
      <c r="AF104" s="21"/>
      <c r="AG104" s="21"/>
      <c r="AH104" s="21"/>
      <c r="AI104" s="21"/>
      <c r="AJ104" s="21"/>
      <c r="AK104" s="21"/>
      <c r="AL104" s="21"/>
      <c r="AM104" s="21"/>
      <c r="AN104" s="21"/>
      <c r="AO104" s="21"/>
      <c r="AP104" s="21"/>
      <c r="AQ104" s="21"/>
      <c r="AR104" s="21"/>
      <c r="AS104" s="21"/>
      <c r="AT104" s="21"/>
      <c r="AU104" s="21"/>
      <c r="AV104" s="21"/>
      <c r="AW104" s="21"/>
      <c r="AX104" s="21"/>
      <c r="AY104" s="21"/>
      <c r="AZ104" s="21"/>
      <c r="BA104" s="21"/>
      <c r="BB104" s="21"/>
      <c r="BC104" s="21"/>
      <c r="BD104" s="21"/>
      <c r="BE104" s="21"/>
      <c r="BF104" s="21"/>
      <c r="BG104" s="21"/>
      <c r="BH104" s="21"/>
    </row>
    <row r="105" spans="1:60" x14ac:dyDescent="0.25">
      <c r="A105" s="185"/>
      <c r="B105" s="185"/>
      <c r="C105" s="21"/>
      <c r="D105" s="21"/>
      <c r="E105" s="185"/>
      <c r="F105" s="185"/>
      <c r="G105" s="185"/>
      <c r="H105" s="185"/>
      <c r="I105" s="185"/>
      <c r="J105" s="185"/>
      <c r="K105" s="185"/>
      <c r="L105" s="185"/>
      <c r="M105" s="185"/>
      <c r="N105" s="185"/>
      <c r="O105" s="185"/>
      <c r="P105" s="185"/>
      <c r="Q105" s="185"/>
      <c r="R105" s="185"/>
      <c r="S105" s="185"/>
      <c r="T105" s="21"/>
      <c r="U105" s="21"/>
      <c r="V105" s="21"/>
      <c r="W105" s="21"/>
      <c r="X105" s="185"/>
      <c r="Y105" s="21"/>
      <c r="Z105" s="20"/>
      <c r="AA105" s="20"/>
      <c r="AB105" s="20"/>
      <c r="AC105" s="21"/>
      <c r="AD105" s="21"/>
      <c r="AE105" s="21"/>
      <c r="AF105" s="21"/>
      <c r="AG105" s="21"/>
      <c r="AH105" s="21"/>
      <c r="AI105" s="21"/>
      <c r="AJ105" s="21"/>
      <c r="AK105" s="21"/>
      <c r="AL105" s="21"/>
      <c r="AM105" s="21"/>
      <c r="AN105" s="21"/>
      <c r="AO105" s="21"/>
      <c r="AP105" s="21"/>
      <c r="AQ105" s="21"/>
      <c r="AR105" s="21"/>
      <c r="AS105" s="21"/>
      <c r="AT105" s="21"/>
      <c r="AU105" s="21"/>
      <c r="AV105" s="21"/>
      <c r="AW105" s="21"/>
      <c r="AX105" s="21"/>
      <c r="AY105" s="21"/>
      <c r="AZ105" s="21"/>
      <c r="BA105" s="21"/>
      <c r="BB105" s="21"/>
      <c r="BC105" s="21"/>
      <c r="BD105" s="21"/>
      <c r="BE105" s="21"/>
      <c r="BF105" s="21"/>
      <c r="BG105" s="21"/>
      <c r="BH105" s="21"/>
    </row>
    <row r="106" spans="1:60" x14ac:dyDescent="0.25">
      <c r="A106" s="185"/>
      <c r="B106" s="185"/>
      <c r="C106" s="21"/>
      <c r="D106" s="21"/>
      <c r="E106" s="185"/>
      <c r="F106" s="185"/>
      <c r="G106" s="185"/>
      <c r="H106" s="185"/>
      <c r="I106" s="185"/>
      <c r="J106" s="185"/>
      <c r="K106" s="185"/>
      <c r="L106" s="185"/>
      <c r="M106" s="185"/>
      <c r="N106" s="185"/>
      <c r="O106" s="185"/>
      <c r="P106" s="185"/>
      <c r="Q106" s="185"/>
      <c r="R106" s="185"/>
      <c r="S106" s="185"/>
      <c r="T106" s="21"/>
      <c r="U106" s="21"/>
      <c r="V106" s="21"/>
      <c r="W106" s="21"/>
      <c r="X106" s="185"/>
      <c r="Y106" s="21"/>
      <c r="Z106" s="20"/>
      <c r="AA106" s="20"/>
      <c r="AB106" s="20"/>
      <c r="AC106" s="21"/>
      <c r="AD106" s="21"/>
      <c r="AE106" s="21"/>
      <c r="AF106" s="21"/>
      <c r="AG106" s="21"/>
      <c r="AH106" s="21"/>
      <c r="AI106" s="21"/>
      <c r="AJ106" s="21"/>
      <c r="AK106" s="21"/>
      <c r="AL106" s="21"/>
      <c r="AM106" s="21"/>
      <c r="AN106" s="21"/>
      <c r="AO106" s="21"/>
      <c r="AP106" s="21"/>
      <c r="AQ106" s="21"/>
      <c r="AR106" s="21"/>
      <c r="AS106" s="21"/>
      <c r="AT106" s="21"/>
      <c r="AU106" s="21"/>
      <c r="AV106" s="21"/>
      <c r="AW106" s="21"/>
      <c r="AX106" s="21"/>
      <c r="AY106" s="21"/>
      <c r="AZ106" s="21"/>
      <c r="BA106" s="21"/>
      <c r="BB106" s="21"/>
      <c r="BC106" s="21"/>
      <c r="BD106" s="21"/>
      <c r="BE106" s="21"/>
      <c r="BF106" s="21"/>
      <c r="BG106" s="21"/>
      <c r="BH106" s="21"/>
    </row>
    <row r="107" spans="1:60" x14ac:dyDescent="0.25">
      <c r="A107" s="185"/>
      <c r="B107" s="185"/>
      <c r="C107" s="21"/>
      <c r="D107" s="21"/>
      <c r="E107" s="185"/>
      <c r="F107" s="185"/>
      <c r="G107" s="185"/>
      <c r="H107" s="185"/>
      <c r="I107" s="185"/>
      <c r="J107" s="185"/>
      <c r="K107" s="185"/>
      <c r="L107" s="185"/>
      <c r="M107" s="185"/>
      <c r="N107" s="185"/>
      <c r="O107" s="185"/>
      <c r="P107" s="185"/>
      <c r="Q107" s="185"/>
      <c r="R107" s="185"/>
      <c r="S107" s="185"/>
      <c r="T107" s="21"/>
      <c r="U107" s="21"/>
      <c r="V107" s="21"/>
      <c r="W107" s="21"/>
      <c r="X107" s="185"/>
      <c r="Y107" s="21"/>
      <c r="Z107" s="20"/>
      <c r="AA107" s="20"/>
      <c r="AB107" s="20"/>
      <c r="AC107" s="21"/>
      <c r="AD107" s="21"/>
      <c r="AE107" s="21"/>
      <c r="AF107" s="21"/>
      <c r="AG107" s="21"/>
      <c r="AH107" s="21"/>
      <c r="AI107" s="21"/>
      <c r="AJ107" s="21"/>
      <c r="AK107" s="21"/>
      <c r="AL107" s="21"/>
      <c r="AM107" s="21"/>
      <c r="AN107" s="21"/>
      <c r="AO107" s="21"/>
      <c r="AP107" s="21"/>
      <c r="AQ107" s="21"/>
      <c r="AR107" s="21"/>
      <c r="AS107" s="21"/>
      <c r="AT107" s="21"/>
      <c r="AU107" s="21"/>
      <c r="AV107" s="21"/>
      <c r="AW107" s="21"/>
      <c r="AX107" s="21"/>
      <c r="AY107" s="21"/>
      <c r="AZ107" s="21"/>
      <c r="BA107" s="21"/>
      <c r="BB107" s="21"/>
      <c r="BC107" s="21"/>
      <c r="BD107" s="21"/>
      <c r="BE107" s="21"/>
      <c r="BF107" s="21"/>
      <c r="BG107" s="21"/>
      <c r="BH107" s="21"/>
    </row>
    <row r="109" spans="1:60" ht="15.75" thickBot="1" x14ac:dyDescent="0.3">
      <c r="A109" s="557" t="s">
        <v>16</v>
      </c>
      <c r="B109" s="557"/>
      <c r="C109" s="557"/>
      <c r="D109" s="557"/>
      <c r="E109" s="557"/>
      <c r="F109" s="557"/>
      <c r="G109" s="557"/>
      <c r="H109" s="557"/>
      <c r="I109" s="557"/>
      <c r="J109" s="557"/>
      <c r="K109" s="557"/>
      <c r="L109" s="557"/>
      <c r="M109" s="557"/>
      <c r="N109" s="557"/>
      <c r="O109" s="557"/>
      <c r="P109" s="557"/>
      <c r="Q109" s="557"/>
      <c r="R109" s="557"/>
      <c r="S109" s="557"/>
      <c r="T109" s="557"/>
      <c r="U109" s="557"/>
      <c r="V109" s="557"/>
      <c r="W109" s="557"/>
      <c r="X109" s="557"/>
      <c r="Y109" s="557"/>
      <c r="Z109" s="557"/>
      <c r="AA109" s="557"/>
      <c r="AB109" s="557"/>
      <c r="AC109" s="557"/>
    </row>
    <row r="110" spans="1:60" x14ac:dyDescent="0.25">
      <c r="A110" s="554" t="s">
        <v>53</v>
      </c>
      <c r="B110" s="527" t="s">
        <v>10</v>
      </c>
      <c r="C110" s="527" t="s">
        <v>54</v>
      </c>
      <c r="D110" s="527" t="s">
        <v>55</v>
      </c>
      <c r="E110" s="530" t="s">
        <v>57</v>
      </c>
      <c r="F110" s="531"/>
      <c r="G110" s="531"/>
      <c r="H110" s="531"/>
      <c r="I110" s="532"/>
      <c r="J110" s="530"/>
      <c r="K110" s="531"/>
      <c r="L110" s="531"/>
      <c r="M110" s="531"/>
      <c r="N110" s="532"/>
      <c r="O110" s="530" t="s">
        <v>77</v>
      </c>
      <c r="P110" s="531"/>
      <c r="Q110" s="531"/>
      <c r="R110" s="531"/>
      <c r="S110" s="532"/>
      <c r="T110" s="530"/>
      <c r="U110" s="531"/>
      <c r="V110" s="531"/>
      <c r="W110" s="531"/>
      <c r="X110" s="532"/>
      <c r="Y110" s="542" t="s">
        <v>58</v>
      </c>
      <c r="Z110" s="543"/>
      <c r="AA110" s="543"/>
      <c r="AB110" s="543"/>
      <c r="AC110" s="543"/>
      <c r="AD110" s="543"/>
      <c r="AE110" s="543"/>
      <c r="AF110" s="543"/>
      <c r="AG110" s="543"/>
      <c r="AH110" s="543"/>
      <c r="AI110" s="544"/>
      <c r="AJ110" s="542" t="s">
        <v>60</v>
      </c>
      <c r="AK110" s="543"/>
      <c r="AL110" s="543"/>
      <c r="AM110" s="544"/>
      <c r="AN110" s="542" t="s">
        <v>42</v>
      </c>
      <c r="AO110" s="543"/>
      <c r="AP110" s="543"/>
      <c r="AQ110" s="543"/>
      <c r="AR110" s="544"/>
      <c r="AS110" s="530"/>
      <c r="AT110" s="531"/>
      <c r="AU110" s="531"/>
      <c r="AV110" s="531"/>
      <c r="AW110" s="532"/>
      <c r="AX110" s="530" t="s">
        <v>68</v>
      </c>
      <c r="AY110" s="531"/>
      <c r="AZ110" s="531"/>
      <c r="BA110" s="531"/>
      <c r="BB110" s="532"/>
      <c r="BC110" s="530" t="s">
        <v>69</v>
      </c>
      <c r="BD110" s="531"/>
      <c r="BE110" s="531"/>
      <c r="BF110" s="531"/>
      <c r="BG110" s="532"/>
      <c r="BH110" s="20"/>
    </row>
    <row r="111" spans="1:60" x14ac:dyDescent="0.25">
      <c r="A111" s="555"/>
      <c r="B111" s="528"/>
      <c r="C111" s="528"/>
      <c r="D111" s="528"/>
      <c r="E111" s="533"/>
      <c r="F111" s="534"/>
      <c r="G111" s="534"/>
      <c r="H111" s="534"/>
      <c r="I111" s="535"/>
      <c r="J111" s="533"/>
      <c r="K111" s="534"/>
      <c r="L111" s="534"/>
      <c r="M111" s="534"/>
      <c r="N111" s="535"/>
      <c r="O111" s="533"/>
      <c r="P111" s="534"/>
      <c r="Q111" s="534"/>
      <c r="R111" s="534"/>
      <c r="S111" s="535"/>
      <c r="T111" s="533"/>
      <c r="U111" s="534"/>
      <c r="V111" s="534"/>
      <c r="W111" s="534"/>
      <c r="X111" s="535"/>
      <c r="Y111" s="545"/>
      <c r="Z111" s="546"/>
      <c r="AA111" s="546"/>
      <c r="AB111" s="546"/>
      <c r="AC111" s="546"/>
      <c r="AD111" s="546"/>
      <c r="AE111" s="546"/>
      <c r="AF111" s="546"/>
      <c r="AG111" s="546"/>
      <c r="AH111" s="546"/>
      <c r="AI111" s="547"/>
      <c r="AJ111" s="545"/>
      <c r="AK111" s="546"/>
      <c r="AL111" s="546"/>
      <c r="AM111" s="547"/>
      <c r="AN111" s="545"/>
      <c r="AO111" s="546"/>
      <c r="AP111" s="546"/>
      <c r="AQ111" s="546"/>
      <c r="AR111" s="547"/>
      <c r="AS111" s="533"/>
      <c r="AT111" s="534"/>
      <c r="AU111" s="534"/>
      <c r="AV111" s="534"/>
      <c r="AW111" s="535"/>
      <c r="AX111" s="533"/>
      <c r="AY111" s="534"/>
      <c r="AZ111" s="534"/>
      <c r="BA111" s="534"/>
      <c r="BB111" s="535"/>
      <c r="BC111" s="533"/>
      <c r="BD111" s="534"/>
      <c r="BE111" s="534"/>
      <c r="BF111" s="534"/>
      <c r="BG111" s="535"/>
      <c r="BH111" s="20"/>
    </row>
    <row r="112" spans="1:60" ht="15.75" thickBot="1" x14ac:dyDescent="0.3">
      <c r="A112" s="555"/>
      <c r="B112" s="528"/>
      <c r="C112" s="528"/>
      <c r="D112" s="528"/>
      <c r="E112" s="536"/>
      <c r="F112" s="537"/>
      <c r="G112" s="537"/>
      <c r="H112" s="537"/>
      <c r="I112" s="538"/>
      <c r="J112" s="536"/>
      <c r="K112" s="537"/>
      <c r="L112" s="537"/>
      <c r="M112" s="537"/>
      <c r="N112" s="538"/>
      <c r="O112" s="536"/>
      <c r="P112" s="537"/>
      <c r="Q112" s="537"/>
      <c r="R112" s="537"/>
      <c r="S112" s="538"/>
      <c r="T112" s="536"/>
      <c r="U112" s="537"/>
      <c r="V112" s="537"/>
      <c r="W112" s="537"/>
      <c r="X112" s="538"/>
      <c r="Y112" s="548"/>
      <c r="Z112" s="549"/>
      <c r="AA112" s="549"/>
      <c r="AB112" s="549"/>
      <c r="AC112" s="549"/>
      <c r="AD112" s="549"/>
      <c r="AE112" s="549"/>
      <c r="AF112" s="549"/>
      <c r="AG112" s="549"/>
      <c r="AH112" s="549"/>
      <c r="AI112" s="550"/>
      <c r="AJ112" s="548"/>
      <c r="AK112" s="549"/>
      <c r="AL112" s="549"/>
      <c r="AM112" s="550"/>
      <c r="AN112" s="548"/>
      <c r="AO112" s="549"/>
      <c r="AP112" s="549"/>
      <c r="AQ112" s="549"/>
      <c r="AR112" s="550"/>
      <c r="AS112" s="536"/>
      <c r="AT112" s="537"/>
      <c r="AU112" s="537"/>
      <c r="AV112" s="537"/>
      <c r="AW112" s="538"/>
      <c r="AX112" s="536"/>
      <c r="AY112" s="537"/>
      <c r="AZ112" s="537"/>
      <c r="BA112" s="537"/>
      <c r="BB112" s="538"/>
      <c r="BC112" s="536"/>
      <c r="BD112" s="537"/>
      <c r="BE112" s="537"/>
      <c r="BF112" s="537"/>
      <c r="BG112" s="538"/>
      <c r="BH112" s="20"/>
    </row>
    <row r="113" spans="1:60" ht="15" customHeight="1" x14ac:dyDescent="0.25">
      <c r="A113" s="555"/>
      <c r="B113" s="528"/>
      <c r="C113" s="528"/>
      <c r="D113" s="528"/>
      <c r="E113" s="554" t="s">
        <v>29</v>
      </c>
      <c r="F113" s="539" t="s">
        <v>43</v>
      </c>
      <c r="G113" s="539" t="s">
        <v>44</v>
      </c>
      <c r="H113" s="539" t="s">
        <v>45</v>
      </c>
      <c r="I113" s="539" t="s">
        <v>46</v>
      </c>
      <c r="J113" s="554"/>
      <c r="K113" s="539"/>
      <c r="L113" s="539"/>
      <c r="M113" s="539"/>
      <c r="N113" s="539"/>
      <c r="O113" s="564" t="s">
        <v>40</v>
      </c>
      <c r="P113" s="567" t="s">
        <v>41</v>
      </c>
      <c r="Q113" s="567" t="s">
        <v>61</v>
      </c>
      <c r="R113" s="570" t="s">
        <v>56</v>
      </c>
      <c r="S113" s="558" t="s">
        <v>72</v>
      </c>
      <c r="T113" s="577"/>
      <c r="U113" s="539"/>
      <c r="V113" s="539"/>
      <c r="W113" s="551"/>
      <c r="X113" s="539"/>
      <c r="Y113" s="561" t="s">
        <v>37</v>
      </c>
      <c r="Z113" s="36"/>
      <c r="AA113" s="37"/>
      <c r="AB113" s="168"/>
      <c r="AC113" s="539" t="s">
        <v>39</v>
      </c>
      <c r="AD113" s="539" t="s">
        <v>38</v>
      </c>
      <c r="AE113" s="539" t="s">
        <v>52</v>
      </c>
      <c r="AF113" s="97"/>
      <c r="AG113" s="539" t="s">
        <v>66</v>
      </c>
      <c r="AH113" s="539" t="s">
        <v>67</v>
      </c>
      <c r="AI113" s="539" t="s">
        <v>70</v>
      </c>
      <c r="AJ113" s="539" t="s">
        <v>40</v>
      </c>
      <c r="AK113" s="539" t="s">
        <v>41</v>
      </c>
      <c r="AL113" s="539" t="s">
        <v>61</v>
      </c>
      <c r="AM113" s="551" t="s">
        <v>56</v>
      </c>
      <c r="AN113" s="527" t="s">
        <v>48</v>
      </c>
      <c r="AO113" s="527" t="s">
        <v>49</v>
      </c>
      <c r="AP113" s="527" t="s">
        <v>50</v>
      </c>
      <c r="AQ113" s="527" t="s">
        <v>62</v>
      </c>
      <c r="AR113" s="527" t="s">
        <v>51</v>
      </c>
      <c r="AS113" s="527"/>
      <c r="AT113" s="527"/>
      <c r="AU113" s="527"/>
      <c r="AV113" s="527"/>
      <c r="AW113" s="527"/>
      <c r="AX113" s="527" t="s">
        <v>48</v>
      </c>
      <c r="AY113" s="527" t="s">
        <v>49</v>
      </c>
      <c r="AZ113" s="527" t="s">
        <v>50</v>
      </c>
      <c r="BA113" s="527" t="s">
        <v>62</v>
      </c>
      <c r="BB113" s="527" t="s">
        <v>51</v>
      </c>
      <c r="BC113" s="527" t="s">
        <v>48</v>
      </c>
      <c r="BD113" s="527" t="s">
        <v>49</v>
      </c>
      <c r="BE113" s="527" t="s">
        <v>50</v>
      </c>
      <c r="BF113" s="527" t="s">
        <v>62</v>
      </c>
      <c r="BG113" s="527" t="s">
        <v>51</v>
      </c>
      <c r="BH113" s="20"/>
    </row>
    <row r="114" spans="1:60" x14ac:dyDescent="0.25">
      <c r="A114" s="555"/>
      <c r="B114" s="528"/>
      <c r="C114" s="528"/>
      <c r="D114" s="528"/>
      <c r="E114" s="555"/>
      <c r="F114" s="540"/>
      <c r="G114" s="540"/>
      <c r="H114" s="540"/>
      <c r="I114" s="540"/>
      <c r="J114" s="555"/>
      <c r="K114" s="540"/>
      <c r="L114" s="540"/>
      <c r="M114" s="540"/>
      <c r="N114" s="540"/>
      <c r="O114" s="565"/>
      <c r="P114" s="568"/>
      <c r="Q114" s="568"/>
      <c r="R114" s="571"/>
      <c r="S114" s="559"/>
      <c r="T114" s="578"/>
      <c r="U114" s="540"/>
      <c r="V114" s="540"/>
      <c r="W114" s="552"/>
      <c r="X114" s="540"/>
      <c r="Y114" s="562"/>
      <c r="Z114" s="38"/>
      <c r="AA114" s="39"/>
      <c r="AB114" s="168"/>
      <c r="AC114" s="540"/>
      <c r="AD114" s="540"/>
      <c r="AE114" s="540"/>
      <c r="AF114" s="98"/>
      <c r="AG114" s="540"/>
      <c r="AH114" s="540"/>
      <c r="AI114" s="540"/>
      <c r="AJ114" s="540"/>
      <c r="AK114" s="540"/>
      <c r="AL114" s="540"/>
      <c r="AM114" s="552"/>
      <c r="AN114" s="528"/>
      <c r="AO114" s="528"/>
      <c r="AP114" s="528"/>
      <c r="AQ114" s="528"/>
      <c r="AR114" s="528"/>
      <c r="AS114" s="528"/>
      <c r="AT114" s="528"/>
      <c r="AU114" s="528"/>
      <c r="AV114" s="528"/>
      <c r="AW114" s="528"/>
      <c r="AX114" s="528"/>
      <c r="AY114" s="528"/>
      <c r="AZ114" s="528"/>
      <c r="BA114" s="528"/>
      <c r="BB114" s="528"/>
      <c r="BC114" s="528"/>
      <c r="BD114" s="528"/>
      <c r="BE114" s="528"/>
      <c r="BF114" s="528"/>
      <c r="BG114" s="528"/>
      <c r="BH114" s="20"/>
    </row>
    <row r="115" spans="1:60" x14ac:dyDescent="0.25">
      <c r="A115" s="555"/>
      <c r="B115" s="528"/>
      <c r="C115" s="528"/>
      <c r="D115" s="528"/>
      <c r="E115" s="555"/>
      <c r="F115" s="540"/>
      <c r="G115" s="540"/>
      <c r="H115" s="540"/>
      <c r="I115" s="540"/>
      <c r="J115" s="555"/>
      <c r="K115" s="540"/>
      <c r="L115" s="540"/>
      <c r="M115" s="540"/>
      <c r="N115" s="540"/>
      <c r="O115" s="565"/>
      <c r="P115" s="568"/>
      <c r="Q115" s="568"/>
      <c r="R115" s="571"/>
      <c r="S115" s="559"/>
      <c r="T115" s="578"/>
      <c r="U115" s="540"/>
      <c r="V115" s="540"/>
      <c r="W115" s="552"/>
      <c r="X115" s="540"/>
      <c r="Y115" s="562"/>
      <c r="Z115" s="38"/>
      <c r="AA115" s="39"/>
      <c r="AB115" s="168"/>
      <c r="AC115" s="540"/>
      <c r="AD115" s="540"/>
      <c r="AE115" s="540"/>
      <c r="AF115" s="98"/>
      <c r="AG115" s="540"/>
      <c r="AH115" s="540"/>
      <c r="AI115" s="540"/>
      <c r="AJ115" s="540"/>
      <c r="AK115" s="540"/>
      <c r="AL115" s="540"/>
      <c r="AM115" s="552"/>
      <c r="AN115" s="528"/>
      <c r="AO115" s="528"/>
      <c r="AP115" s="528"/>
      <c r="AQ115" s="528"/>
      <c r="AR115" s="528"/>
      <c r="AS115" s="528"/>
      <c r="AT115" s="528"/>
      <c r="AU115" s="528"/>
      <c r="AV115" s="528"/>
      <c r="AW115" s="528"/>
      <c r="AX115" s="528"/>
      <c r="AY115" s="528"/>
      <c r="AZ115" s="528"/>
      <c r="BA115" s="528"/>
      <c r="BB115" s="528"/>
      <c r="BC115" s="528"/>
      <c r="BD115" s="528"/>
      <c r="BE115" s="528"/>
      <c r="BF115" s="528"/>
      <c r="BG115" s="528"/>
      <c r="BH115" s="20"/>
    </row>
    <row r="116" spans="1:60" x14ac:dyDescent="0.25">
      <c r="A116" s="555"/>
      <c r="B116" s="528"/>
      <c r="C116" s="528"/>
      <c r="D116" s="528"/>
      <c r="E116" s="555"/>
      <c r="F116" s="540"/>
      <c r="G116" s="540"/>
      <c r="H116" s="540"/>
      <c r="I116" s="540"/>
      <c r="J116" s="555"/>
      <c r="K116" s="540"/>
      <c r="L116" s="540"/>
      <c r="M116" s="540"/>
      <c r="N116" s="540"/>
      <c r="O116" s="565"/>
      <c r="P116" s="568"/>
      <c r="Q116" s="568"/>
      <c r="R116" s="571"/>
      <c r="S116" s="559"/>
      <c r="T116" s="578"/>
      <c r="U116" s="540"/>
      <c r="V116" s="540"/>
      <c r="W116" s="552"/>
      <c r="X116" s="540"/>
      <c r="Y116" s="562"/>
      <c r="Z116" s="38"/>
      <c r="AA116" s="39"/>
      <c r="AB116" s="168"/>
      <c r="AC116" s="540"/>
      <c r="AD116" s="540"/>
      <c r="AE116" s="540"/>
      <c r="AF116" s="98"/>
      <c r="AG116" s="540"/>
      <c r="AH116" s="540"/>
      <c r="AI116" s="540"/>
      <c r="AJ116" s="540"/>
      <c r="AK116" s="540"/>
      <c r="AL116" s="540"/>
      <c r="AM116" s="552"/>
      <c r="AN116" s="528"/>
      <c r="AO116" s="528"/>
      <c r="AP116" s="528"/>
      <c r="AQ116" s="528"/>
      <c r="AR116" s="528"/>
      <c r="AS116" s="528"/>
      <c r="AT116" s="528"/>
      <c r="AU116" s="528"/>
      <c r="AV116" s="528"/>
      <c r="AW116" s="528"/>
      <c r="AX116" s="528"/>
      <c r="AY116" s="528"/>
      <c r="AZ116" s="528"/>
      <c r="BA116" s="528"/>
      <c r="BB116" s="528"/>
      <c r="BC116" s="528"/>
      <c r="BD116" s="528"/>
      <c r="BE116" s="528"/>
      <c r="BF116" s="528"/>
      <c r="BG116" s="528"/>
      <c r="BH116" s="20"/>
    </row>
    <row r="117" spans="1:60" ht="51.75" customHeight="1" thickBot="1" x14ac:dyDescent="0.3">
      <c r="A117" s="556"/>
      <c r="B117" s="529"/>
      <c r="C117" s="529"/>
      <c r="D117" s="529"/>
      <c r="E117" s="556"/>
      <c r="F117" s="541"/>
      <c r="G117" s="541"/>
      <c r="H117" s="541"/>
      <c r="I117" s="541"/>
      <c r="J117" s="556"/>
      <c r="K117" s="541"/>
      <c r="L117" s="541"/>
      <c r="M117" s="541"/>
      <c r="N117" s="541"/>
      <c r="O117" s="575"/>
      <c r="P117" s="574"/>
      <c r="Q117" s="574"/>
      <c r="R117" s="572"/>
      <c r="S117" s="576"/>
      <c r="T117" s="579"/>
      <c r="U117" s="541"/>
      <c r="V117" s="541"/>
      <c r="W117" s="553"/>
      <c r="X117" s="541"/>
      <c r="Y117" s="563"/>
      <c r="Z117" s="40"/>
      <c r="AA117" s="41"/>
      <c r="AB117" s="169"/>
      <c r="AC117" s="541"/>
      <c r="AD117" s="541"/>
      <c r="AE117" s="541"/>
      <c r="AF117" s="99"/>
      <c r="AG117" s="541"/>
      <c r="AH117" s="541"/>
      <c r="AI117" s="541"/>
      <c r="AJ117" s="541"/>
      <c r="AK117" s="541"/>
      <c r="AL117" s="541"/>
      <c r="AM117" s="553"/>
      <c r="AN117" s="529"/>
      <c r="AO117" s="529"/>
      <c r="AP117" s="529"/>
      <c r="AQ117" s="529"/>
      <c r="AR117" s="529"/>
      <c r="AS117" s="529"/>
      <c r="AT117" s="529"/>
      <c r="AU117" s="529"/>
      <c r="AV117" s="529"/>
      <c r="AW117" s="529"/>
      <c r="AX117" s="529"/>
      <c r="AY117" s="529"/>
      <c r="AZ117" s="529"/>
      <c r="BA117" s="529"/>
      <c r="BB117" s="529"/>
      <c r="BC117" s="529"/>
      <c r="BD117" s="529"/>
      <c r="BE117" s="529"/>
      <c r="BF117" s="529"/>
      <c r="BG117" s="529"/>
      <c r="BH117" s="20"/>
    </row>
    <row r="118" spans="1:60" hidden="1" x14ac:dyDescent="0.25">
      <c r="A118" s="1" t="s">
        <v>27</v>
      </c>
      <c r="B118" s="56"/>
      <c r="C118" s="59"/>
      <c r="D118" s="56"/>
      <c r="E118" s="2"/>
      <c r="F118" s="11"/>
      <c r="G118" s="11"/>
      <c r="H118" s="11"/>
      <c r="I118" s="62"/>
      <c r="J118" s="2"/>
      <c r="K118" s="11"/>
      <c r="L118" s="11"/>
      <c r="M118" s="11"/>
      <c r="N118" s="62"/>
      <c r="O118" s="158"/>
      <c r="P118" s="158"/>
      <c r="Q118" s="158"/>
      <c r="R118" s="158"/>
      <c r="S118" s="158"/>
      <c r="T118" s="52"/>
      <c r="U118" s="18"/>
      <c r="V118" s="18"/>
      <c r="W118" s="27"/>
      <c r="X118" s="158"/>
      <c r="Y118" s="64"/>
      <c r="Z118" s="31"/>
      <c r="AA118" s="31"/>
      <c r="AB118" s="31"/>
      <c r="AC118" s="18"/>
      <c r="AD118" s="18"/>
      <c r="AE118" s="87"/>
      <c r="AF118" s="91"/>
      <c r="AG118" s="50"/>
      <c r="AH118" s="50"/>
      <c r="AI118" s="80"/>
      <c r="AJ118" s="52"/>
      <c r="AK118" s="18"/>
      <c r="AL118" s="18"/>
      <c r="AM118" s="27"/>
      <c r="AN118" s="64"/>
      <c r="AO118" s="18"/>
      <c r="AP118" s="18"/>
      <c r="AQ118" s="18"/>
      <c r="AR118" s="27"/>
      <c r="AS118" s="52"/>
      <c r="AT118" s="18"/>
      <c r="AU118" s="18"/>
      <c r="AV118" s="18"/>
      <c r="AW118" s="27"/>
      <c r="AX118" s="52"/>
      <c r="AY118" s="18"/>
      <c r="AZ118" s="18"/>
      <c r="BA118" s="18"/>
      <c r="BB118" s="27"/>
      <c r="BC118" s="52"/>
      <c r="BD118" s="18"/>
      <c r="BE118" s="18"/>
      <c r="BF118" s="18"/>
      <c r="BG118" s="27"/>
      <c r="BH118" s="21"/>
    </row>
    <row r="119" spans="1:60" hidden="1" x14ac:dyDescent="0.25">
      <c r="A119" s="3" t="s">
        <v>0</v>
      </c>
      <c r="B119" s="57"/>
      <c r="C119" s="57"/>
      <c r="D119" s="57"/>
      <c r="E119" s="5"/>
      <c r="F119" s="9"/>
      <c r="G119" s="9"/>
      <c r="H119" s="9"/>
      <c r="I119" s="63"/>
      <c r="J119" s="5"/>
      <c r="K119" s="9"/>
      <c r="L119" s="9"/>
      <c r="M119" s="9"/>
      <c r="N119" s="63"/>
      <c r="O119" s="155"/>
      <c r="P119" s="155"/>
      <c r="Q119" s="155"/>
      <c r="R119" s="155"/>
      <c r="S119" s="155"/>
      <c r="T119" s="53"/>
      <c r="U119" s="19"/>
      <c r="V119" s="19"/>
      <c r="W119" s="28"/>
      <c r="X119" s="155"/>
      <c r="Y119" s="65"/>
      <c r="Z119" s="10"/>
      <c r="AA119" s="10"/>
      <c r="AB119" s="10"/>
      <c r="AC119" s="19"/>
      <c r="AD119" s="19"/>
      <c r="AE119" s="88"/>
      <c r="AF119" s="88"/>
      <c r="AG119" s="19"/>
      <c r="AH119" s="19"/>
      <c r="AI119" s="53"/>
      <c r="AJ119" s="53"/>
      <c r="AK119" s="19"/>
      <c r="AL119" s="19"/>
      <c r="AM119" s="28"/>
      <c r="AN119" s="65"/>
      <c r="AO119" s="19"/>
      <c r="AP119" s="19"/>
      <c r="AQ119" s="19"/>
      <c r="AR119" s="28"/>
      <c r="AS119" s="53"/>
      <c r="AT119" s="19"/>
      <c r="AU119" s="19"/>
      <c r="AV119" s="19"/>
      <c r="AW119" s="28"/>
      <c r="AX119" s="53"/>
      <c r="AY119" s="19"/>
      <c r="AZ119" s="19"/>
      <c r="BA119" s="19"/>
      <c r="BB119" s="19"/>
      <c r="BC119" s="53"/>
      <c r="BD119" s="19"/>
      <c r="BE119" s="19"/>
      <c r="BF119" s="19"/>
      <c r="BG119" s="19"/>
      <c r="BH119" s="21"/>
    </row>
    <row r="120" spans="1:60" hidden="1" x14ac:dyDescent="0.25">
      <c r="A120" s="3" t="s">
        <v>1</v>
      </c>
      <c r="B120" s="57"/>
      <c r="C120" s="57"/>
      <c r="D120" s="57"/>
      <c r="E120" s="5"/>
      <c r="F120" s="9"/>
      <c r="G120" s="9"/>
      <c r="H120" s="9"/>
      <c r="I120" s="63"/>
      <c r="J120" s="5"/>
      <c r="K120" s="9"/>
      <c r="L120" s="9"/>
      <c r="M120" s="9"/>
      <c r="N120" s="63"/>
      <c r="O120" s="155"/>
      <c r="P120" s="155"/>
      <c r="Q120" s="155"/>
      <c r="R120" s="155"/>
      <c r="S120" s="155"/>
      <c r="T120" s="53"/>
      <c r="U120" s="19"/>
      <c r="V120" s="19"/>
      <c r="W120" s="28"/>
      <c r="X120" s="155"/>
      <c r="Y120" s="65"/>
      <c r="Z120" s="10"/>
      <c r="AA120" s="10"/>
      <c r="AB120" s="10"/>
      <c r="AC120" s="19"/>
      <c r="AD120" s="19"/>
      <c r="AE120" s="88"/>
      <c r="AF120" s="88"/>
      <c r="AG120" s="19"/>
      <c r="AH120" s="19"/>
      <c r="AI120" s="53"/>
      <c r="AJ120" s="53"/>
      <c r="AK120" s="19"/>
      <c r="AL120" s="19"/>
      <c r="AM120" s="28"/>
      <c r="AN120" s="65"/>
      <c r="AO120" s="19"/>
      <c r="AP120" s="19"/>
      <c r="AQ120" s="19"/>
      <c r="AR120" s="28"/>
      <c r="AS120" s="53"/>
      <c r="AT120" s="19"/>
      <c r="AU120" s="19"/>
      <c r="AV120" s="19"/>
      <c r="AW120" s="28"/>
      <c r="AX120" s="53"/>
      <c r="AY120" s="19"/>
      <c r="AZ120" s="19"/>
      <c r="BA120" s="19"/>
      <c r="BB120" s="19"/>
      <c r="BC120" s="53"/>
      <c r="BD120" s="19"/>
      <c r="BE120" s="19"/>
      <c r="BF120" s="19"/>
      <c r="BG120" s="19"/>
      <c r="BH120" s="21"/>
    </row>
    <row r="121" spans="1:60" hidden="1" x14ac:dyDescent="0.25">
      <c r="A121" s="3" t="s">
        <v>2</v>
      </c>
      <c r="B121" s="57"/>
      <c r="C121" s="57"/>
      <c r="D121" s="57"/>
      <c r="E121" s="5"/>
      <c r="F121" s="9"/>
      <c r="G121" s="9"/>
      <c r="H121" s="9"/>
      <c r="I121" s="63"/>
      <c r="J121" s="5"/>
      <c r="K121" s="9"/>
      <c r="L121" s="9"/>
      <c r="M121" s="9"/>
      <c r="N121" s="63"/>
      <c r="O121" s="155"/>
      <c r="P121" s="155"/>
      <c r="Q121" s="155"/>
      <c r="R121" s="155"/>
      <c r="S121" s="155"/>
      <c r="T121" s="53"/>
      <c r="U121" s="19"/>
      <c r="V121" s="19"/>
      <c r="W121" s="28"/>
      <c r="X121" s="155"/>
      <c r="Y121" s="65"/>
      <c r="Z121" s="10"/>
      <c r="AA121" s="10"/>
      <c r="AB121" s="10"/>
      <c r="AC121" s="19"/>
      <c r="AD121" s="19"/>
      <c r="AE121" s="88"/>
      <c r="AF121" s="88"/>
      <c r="AG121" s="19"/>
      <c r="AH121" s="19"/>
      <c r="AI121" s="53"/>
      <c r="AJ121" s="53"/>
      <c r="AK121" s="19"/>
      <c r="AL121" s="19"/>
      <c r="AM121" s="28"/>
      <c r="AN121" s="65"/>
      <c r="AO121" s="19"/>
      <c r="AP121" s="19"/>
      <c r="AQ121" s="19"/>
      <c r="AR121" s="28"/>
      <c r="AS121" s="53"/>
      <c r="AT121" s="19"/>
      <c r="AU121" s="19"/>
      <c r="AV121" s="19"/>
      <c r="AW121" s="28"/>
      <c r="AX121" s="53"/>
      <c r="AY121" s="19"/>
      <c r="AZ121" s="19"/>
      <c r="BA121" s="19"/>
      <c r="BB121" s="19"/>
      <c r="BC121" s="53"/>
      <c r="BD121" s="19"/>
      <c r="BE121" s="19"/>
      <c r="BF121" s="19"/>
      <c r="BG121" s="19"/>
      <c r="BH121" s="21"/>
    </row>
    <row r="122" spans="1:60" hidden="1" x14ac:dyDescent="0.25">
      <c r="A122" s="3" t="s">
        <v>3</v>
      </c>
      <c r="B122" s="57"/>
      <c r="C122" s="57"/>
      <c r="D122" s="57"/>
      <c r="E122" s="5"/>
      <c r="F122" s="9"/>
      <c r="G122" s="9"/>
      <c r="H122" s="9"/>
      <c r="I122" s="63"/>
      <c r="J122" s="5"/>
      <c r="K122" s="9"/>
      <c r="L122" s="9"/>
      <c r="M122" s="9"/>
      <c r="N122" s="63"/>
      <c r="O122" s="155"/>
      <c r="P122" s="155"/>
      <c r="Q122" s="155"/>
      <c r="R122" s="155"/>
      <c r="S122" s="155"/>
      <c r="T122" s="53"/>
      <c r="U122" s="19"/>
      <c r="V122" s="19"/>
      <c r="W122" s="28"/>
      <c r="X122" s="155"/>
      <c r="Y122" s="65"/>
      <c r="Z122" s="10"/>
      <c r="AA122" s="10"/>
      <c r="AB122" s="10"/>
      <c r="AC122" s="19"/>
      <c r="AD122" s="19"/>
      <c r="AE122" s="88"/>
      <c r="AF122" s="88"/>
      <c r="AG122" s="19"/>
      <c r="AH122" s="19"/>
      <c r="AI122" s="53"/>
      <c r="AJ122" s="53"/>
      <c r="AK122" s="19"/>
      <c r="AL122" s="19"/>
      <c r="AM122" s="28"/>
      <c r="AN122" s="65"/>
      <c r="AO122" s="19"/>
      <c r="AP122" s="19"/>
      <c r="AQ122" s="19"/>
      <c r="AR122" s="28"/>
      <c r="AS122" s="53"/>
      <c r="AT122" s="19"/>
      <c r="AU122" s="19"/>
      <c r="AV122" s="19"/>
      <c r="AW122" s="28"/>
      <c r="AX122" s="53"/>
      <c r="AY122" s="19"/>
      <c r="AZ122" s="19"/>
      <c r="BA122" s="19"/>
      <c r="BB122" s="19"/>
      <c r="BC122" s="53"/>
      <c r="BD122" s="19"/>
      <c r="BE122" s="19"/>
      <c r="BF122" s="19"/>
      <c r="BG122" s="19"/>
      <c r="BH122" s="21"/>
    </row>
    <row r="123" spans="1:60" hidden="1" x14ac:dyDescent="0.25">
      <c r="A123" s="3" t="s">
        <v>4</v>
      </c>
      <c r="B123" s="57"/>
      <c r="C123" s="57"/>
      <c r="D123" s="57"/>
      <c r="E123" s="5"/>
      <c r="F123" s="9"/>
      <c r="G123" s="9"/>
      <c r="H123" s="9"/>
      <c r="I123" s="63"/>
      <c r="J123" s="5"/>
      <c r="K123" s="9"/>
      <c r="L123" s="9"/>
      <c r="M123" s="9"/>
      <c r="N123" s="63"/>
      <c r="O123" s="155"/>
      <c r="P123" s="155"/>
      <c r="Q123" s="155"/>
      <c r="R123" s="155"/>
      <c r="S123" s="155"/>
      <c r="T123" s="53"/>
      <c r="U123" s="19"/>
      <c r="V123" s="19"/>
      <c r="W123" s="28"/>
      <c r="X123" s="155"/>
      <c r="Y123" s="65"/>
      <c r="Z123" s="10"/>
      <c r="AA123" s="10"/>
      <c r="AB123" s="10"/>
      <c r="AC123" s="19"/>
      <c r="AD123" s="19"/>
      <c r="AE123" s="88"/>
      <c r="AF123" s="88"/>
      <c r="AG123" s="19"/>
      <c r="AH123" s="19"/>
      <c r="AI123" s="53"/>
      <c r="AJ123" s="53"/>
      <c r="AK123" s="19"/>
      <c r="AL123" s="19"/>
      <c r="AM123" s="28"/>
      <c r="AN123" s="65"/>
      <c r="AO123" s="19"/>
      <c r="AP123" s="19"/>
      <c r="AQ123" s="19"/>
      <c r="AR123" s="28"/>
      <c r="AS123" s="53"/>
      <c r="AT123" s="19"/>
      <c r="AU123" s="19"/>
      <c r="AV123" s="19"/>
      <c r="AW123" s="28"/>
      <c r="AX123" s="53"/>
      <c r="AY123" s="19"/>
      <c r="AZ123" s="19"/>
      <c r="BA123" s="19"/>
      <c r="BB123" s="19"/>
      <c r="BC123" s="53"/>
      <c r="BD123" s="19"/>
      <c r="BE123" s="19"/>
      <c r="BF123" s="19"/>
      <c r="BG123" s="19"/>
      <c r="BH123" s="21"/>
    </row>
    <row r="124" spans="1:60" hidden="1" x14ac:dyDescent="0.25">
      <c r="A124" s="3" t="s">
        <v>5</v>
      </c>
      <c r="B124" s="57"/>
      <c r="C124" s="57"/>
      <c r="D124" s="57"/>
      <c r="E124" s="5"/>
      <c r="F124" s="9"/>
      <c r="G124" s="9"/>
      <c r="H124" s="9"/>
      <c r="I124" s="63"/>
      <c r="J124" s="5"/>
      <c r="K124" s="9"/>
      <c r="L124" s="9"/>
      <c r="M124" s="9"/>
      <c r="N124" s="63"/>
      <c r="O124" s="155"/>
      <c r="P124" s="155"/>
      <c r="Q124" s="155"/>
      <c r="R124" s="155"/>
      <c r="S124" s="155"/>
      <c r="T124" s="53"/>
      <c r="U124" s="19"/>
      <c r="V124" s="19"/>
      <c r="W124" s="28"/>
      <c r="X124" s="155"/>
      <c r="Y124" s="65"/>
      <c r="Z124" s="10"/>
      <c r="AA124" s="10"/>
      <c r="AB124" s="10"/>
      <c r="AC124" s="19"/>
      <c r="AD124" s="19"/>
      <c r="AE124" s="88"/>
      <c r="AF124" s="88"/>
      <c r="AG124" s="19"/>
      <c r="AH124" s="19"/>
      <c r="AI124" s="53"/>
      <c r="AJ124" s="53"/>
      <c r="AK124" s="19"/>
      <c r="AL124" s="19"/>
      <c r="AM124" s="28"/>
      <c r="AN124" s="65"/>
      <c r="AO124" s="19"/>
      <c r="AP124" s="19"/>
      <c r="AQ124" s="19"/>
      <c r="AR124" s="28"/>
      <c r="AS124" s="53"/>
      <c r="AT124" s="19"/>
      <c r="AU124" s="19"/>
      <c r="AV124" s="19"/>
      <c r="AW124" s="28"/>
      <c r="AX124" s="53"/>
      <c r="AY124" s="19"/>
      <c r="AZ124" s="19"/>
      <c r="BA124" s="19"/>
      <c r="BB124" s="19"/>
      <c r="BC124" s="53"/>
      <c r="BD124" s="19"/>
      <c r="BE124" s="19"/>
      <c r="BF124" s="19"/>
      <c r="BG124" s="19"/>
      <c r="BH124" s="21"/>
    </row>
    <row r="125" spans="1:60" hidden="1" x14ac:dyDescent="0.25">
      <c r="A125" s="3" t="s">
        <v>6</v>
      </c>
      <c r="B125" s="57"/>
      <c r="C125" s="57"/>
      <c r="D125" s="57"/>
      <c r="E125" s="5"/>
      <c r="F125" s="9"/>
      <c r="G125" s="9"/>
      <c r="H125" s="9"/>
      <c r="I125" s="63"/>
      <c r="J125" s="5"/>
      <c r="K125" s="9"/>
      <c r="L125" s="9"/>
      <c r="M125" s="9"/>
      <c r="N125" s="63"/>
      <c r="O125" s="155"/>
      <c r="P125" s="155"/>
      <c r="Q125" s="155"/>
      <c r="R125" s="155"/>
      <c r="S125" s="155"/>
      <c r="T125" s="53"/>
      <c r="U125" s="19"/>
      <c r="V125" s="19"/>
      <c r="W125" s="28"/>
      <c r="X125" s="155"/>
      <c r="Y125" s="65"/>
      <c r="Z125" s="10"/>
      <c r="AA125" s="10"/>
      <c r="AB125" s="10"/>
      <c r="AC125" s="19"/>
      <c r="AD125" s="19"/>
      <c r="AE125" s="88"/>
      <c r="AF125" s="88"/>
      <c r="AG125" s="19"/>
      <c r="AH125" s="19"/>
      <c r="AI125" s="53"/>
      <c r="AJ125" s="53"/>
      <c r="AK125" s="19"/>
      <c r="AL125" s="19"/>
      <c r="AM125" s="28"/>
      <c r="AN125" s="65"/>
      <c r="AO125" s="19"/>
      <c r="AP125" s="19"/>
      <c r="AQ125" s="19"/>
      <c r="AR125" s="28"/>
      <c r="AS125" s="53"/>
      <c r="AT125" s="19"/>
      <c r="AU125" s="19"/>
      <c r="AV125" s="19"/>
      <c r="AW125" s="28"/>
      <c r="AX125" s="53"/>
      <c r="AY125" s="19"/>
      <c r="AZ125" s="19"/>
      <c r="BA125" s="19"/>
      <c r="BB125" s="19"/>
      <c r="BC125" s="53"/>
      <c r="BD125" s="19"/>
      <c r="BE125" s="19"/>
      <c r="BF125" s="19"/>
      <c r="BG125" s="19"/>
      <c r="BH125" s="21"/>
    </row>
    <row r="126" spans="1:60" hidden="1" x14ac:dyDescent="0.25">
      <c r="A126" s="3" t="s">
        <v>7</v>
      </c>
      <c r="B126" s="57"/>
      <c r="C126" s="57"/>
      <c r="D126" s="57"/>
      <c r="E126" s="5"/>
      <c r="F126" s="9"/>
      <c r="G126" s="9"/>
      <c r="H126" s="9"/>
      <c r="I126" s="63"/>
      <c r="J126" s="5"/>
      <c r="K126" s="9"/>
      <c r="L126" s="9"/>
      <c r="M126" s="9"/>
      <c r="N126" s="63"/>
      <c r="O126" s="155"/>
      <c r="P126" s="155"/>
      <c r="Q126" s="155"/>
      <c r="R126" s="155"/>
      <c r="S126" s="155"/>
      <c r="T126" s="53"/>
      <c r="U126" s="19"/>
      <c r="V126" s="19"/>
      <c r="W126" s="28"/>
      <c r="X126" s="155"/>
      <c r="Y126" s="65"/>
      <c r="Z126" s="10"/>
      <c r="AA126" s="10"/>
      <c r="AB126" s="10"/>
      <c r="AC126" s="19"/>
      <c r="AD126" s="19"/>
      <c r="AE126" s="88"/>
      <c r="AF126" s="88"/>
      <c r="AG126" s="19"/>
      <c r="AH126" s="19"/>
      <c r="AI126" s="53"/>
      <c r="AJ126" s="53"/>
      <c r="AK126" s="19"/>
      <c r="AL126" s="19"/>
      <c r="AM126" s="28"/>
      <c r="AN126" s="65"/>
      <c r="AO126" s="19"/>
      <c r="AP126" s="19"/>
      <c r="AQ126" s="19"/>
      <c r="AR126" s="28"/>
      <c r="AS126" s="53"/>
      <c r="AT126" s="19"/>
      <c r="AU126" s="19"/>
      <c r="AV126" s="19"/>
      <c r="AW126" s="28"/>
      <c r="AX126" s="53"/>
      <c r="AY126" s="19"/>
      <c r="AZ126" s="19"/>
      <c r="BA126" s="19"/>
      <c r="BB126" s="19"/>
      <c r="BC126" s="53"/>
      <c r="BD126" s="19"/>
      <c r="BE126" s="19"/>
      <c r="BF126" s="19"/>
      <c r="BG126" s="19"/>
      <c r="BH126" s="21"/>
    </row>
    <row r="127" spans="1:60" hidden="1" x14ac:dyDescent="0.25">
      <c r="A127" s="3" t="s">
        <v>11</v>
      </c>
      <c r="B127" s="57"/>
      <c r="C127" s="57"/>
      <c r="D127" s="57"/>
      <c r="E127" s="5"/>
      <c r="F127" s="9"/>
      <c r="G127" s="9"/>
      <c r="H127" s="9"/>
      <c r="I127" s="63"/>
      <c r="J127" s="5"/>
      <c r="K127" s="9"/>
      <c r="L127" s="9"/>
      <c r="M127" s="9"/>
      <c r="N127" s="63"/>
      <c r="O127" s="155"/>
      <c r="P127" s="155"/>
      <c r="Q127" s="155"/>
      <c r="R127" s="155"/>
      <c r="S127" s="155"/>
      <c r="T127" s="53"/>
      <c r="U127" s="19"/>
      <c r="V127" s="19"/>
      <c r="W127" s="28"/>
      <c r="X127" s="155"/>
      <c r="Y127" s="65"/>
      <c r="Z127" s="10"/>
      <c r="AA127" s="10"/>
      <c r="AB127" s="10"/>
      <c r="AC127" s="19"/>
      <c r="AD127" s="19"/>
      <c r="AE127" s="88"/>
      <c r="AF127" s="88"/>
      <c r="AG127" s="19"/>
      <c r="AH127" s="19"/>
      <c r="AI127" s="53"/>
      <c r="AJ127" s="53"/>
      <c r="AK127" s="19"/>
      <c r="AL127" s="19"/>
      <c r="AM127" s="28"/>
      <c r="AN127" s="65"/>
      <c r="AO127" s="19"/>
      <c r="AP127" s="19"/>
      <c r="AQ127" s="19"/>
      <c r="AR127" s="28"/>
      <c r="AS127" s="53"/>
      <c r="AT127" s="19"/>
      <c r="AU127" s="19"/>
      <c r="AV127" s="19"/>
      <c r="AW127" s="28"/>
      <c r="AX127" s="53"/>
      <c r="AY127" s="19"/>
      <c r="AZ127" s="19"/>
      <c r="BA127" s="19"/>
      <c r="BB127" s="19"/>
      <c r="BC127" s="53"/>
      <c r="BD127" s="19"/>
      <c r="BE127" s="19"/>
      <c r="BF127" s="19"/>
      <c r="BG127" s="19"/>
      <c r="BH127" s="21"/>
    </row>
    <row r="128" spans="1:60" hidden="1" x14ac:dyDescent="0.25">
      <c r="A128" s="4" t="s">
        <v>20</v>
      </c>
      <c r="B128" s="58"/>
      <c r="C128" s="58"/>
      <c r="D128" s="58"/>
      <c r="E128" s="5"/>
      <c r="F128" s="9"/>
      <c r="G128" s="9"/>
      <c r="H128" s="9"/>
      <c r="I128" s="63"/>
      <c r="J128" s="5"/>
      <c r="K128" s="9"/>
      <c r="L128" s="9"/>
      <c r="M128" s="9"/>
      <c r="N128" s="63"/>
      <c r="O128" s="156"/>
      <c r="P128" s="156"/>
      <c r="Q128" s="156"/>
      <c r="R128" s="156"/>
      <c r="S128" s="156"/>
      <c r="T128" s="53"/>
      <c r="U128" s="19"/>
      <c r="V128" s="19"/>
      <c r="W128" s="28"/>
      <c r="X128" s="155"/>
      <c r="Y128" s="65"/>
      <c r="Z128" s="10"/>
      <c r="AA128" s="10"/>
      <c r="AB128" s="10"/>
      <c r="AC128" s="19"/>
      <c r="AD128" s="19"/>
      <c r="AE128" s="88"/>
      <c r="AF128" s="88"/>
      <c r="AG128" s="19"/>
      <c r="AH128" s="19"/>
      <c r="AI128" s="53"/>
      <c r="AJ128" s="53"/>
      <c r="AK128" s="19"/>
      <c r="AL128" s="19"/>
      <c r="AM128" s="28"/>
      <c r="AN128" s="65"/>
      <c r="AO128" s="19"/>
      <c r="AP128" s="19"/>
      <c r="AQ128" s="19"/>
      <c r="AR128" s="28"/>
      <c r="AS128" s="53"/>
      <c r="AT128" s="19"/>
      <c r="AU128" s="19"/>
      <c r="AV128" s="19"/>
      <c r="AW128" s="28"/>
      <c r="AX128" s="53"/>
      <c r="AY128" s="19"/>
      <c r="AZ128" s="19"/>
      <c r="BA128" s="19"/>
      <c r="BB128" s="19"/>
      <c r="BC128" s="53"/>
      <c r="BD128" s="19"/>
      <c r="BE128" s="19"/>
      <c r="BF128" s="19"/>
      <c r="BG128" s="19"/>
      <c r="BH128" s="21"/>
    </row>
    <row r="129" spans="1:60" x14ac:dyDescent="0.25">
      <c r="A129" s="4" t="s">
        <v>12</v>
      </c>
      <c r="B129" s="58">
        <v>0.5</v>
      </c>
      <c r="C129" s="60">
        <f>C93</f>
        <v>85529</v>
      </c>
      <c r="D129" s="60">
        <f>C129*B129</f>
        <v>42764.5</v>
      </c>
      <c r="E129" s="5">
        <f>D129/S129</f>
        <v>20</v>
      </c>
      <c r="F129" s="9">
        <v>20</v>
      </c>
      <c r="G129" s="19">
        <f>F129/1.3</f>
        <v>15.384615384615383</v>
      </c>
      <c r="H129" s="9">
        <v>0</v>
      </c>
      <c r="I129" s="63">
        <v>0</v>
      </c>
      <c r="J129" s="65"/>
      <c r="K129" s="19"/>
      <c r="L129" s="19"/>
      <c r="M129" s="9"/>
      <c r="N129" s="83"/>
      <c r="O129" s="19">
        <f>(D129*AJ129/100)/F129</f>
        <v>2138.2249999999999</v>
      </c>
      <c r="P129" s="9"/>
      <c r="Q129" s="9"/>
      <c r="R129" s="9"/>
      <c r="S129" s="19">
        <f>O129+P129+Q129+R129</f>
        <v>2138.2249999999999</v>
      </c>
      <c r="T129" s="53"/>
      <c r="U129" s="19"/>
      <c r="V129" s="19"/>
      <c r="W129" s="28"/>
      <c r="X129" s="101"/>
      <c r="Y129" s="65">
        <f>D129/E129</f>
        <v>2138.2249999999999</v>
      </c>
      <c r="Z129" s="10"/>
      <c r="AA129" s="10"/>
      <c r="AB129" s="10"/>
      <c r="AC129" s="19">
        <f>C129/E129</f>
        <v>4276.45</v>
      </c>
      <c r="AD129" s="19">
        <f>AC129/$BM$2</f>
        <v>18.27542735042735</v>
      </c>
      <c r="AE129" s="88">
        <f>AD129*1.5</f>
        <v>27.413141025641025</v>
      </c>
      <c r="AF129" s="88"/>
      <c r="AG129" s="19">
        <f>AD129/4</f>
        <v>4.5688568376068375</v>
      </c>
      <c r="AH129" s="19">
        <f>AD129/2</f>
        <v>9.1377136752136749</v>
      </c>
      <c r="AI129" s="53">
        <f>AD129*B129</f>
        <v>9.1377136752136749</v>
      </c>
      <c r="AJ129" s="53">
        <v>100</v>
      </c>
      <c r="AK129" s="19">
        <v>0</v>
      </c>
      <c r="AL129" s="19">
        <v>0</v>
      </c>
      <c r="AM129" s="28">
        <v>0</v>
      </c>
      <c r="AN129" s="65">
        <f>AO129+AP129+AQ129+AR129</f>
        <v>18.27542735042735</v>
      </c>
      <c r="AO129" s="19">
        <f>AD129*AJ129%</f>
        <v>18.27542735042735</v>
      </c>
      <c r="AP129" s="19">
        <f>AD129*AK129%</f>
        <v>0</v>
      </c>
      <c r="AQ129" s="19">
        <f>AD129*AL129%</f>
        <v>0</v>
      </c>
      <c r="AR129" s="28">
        <f>AD129*AM129%</f>
        <v>0</v>
      </c>
      <c r="AS129" s="53"/>
      <c r="AT129" s="19"/>
      <c r="AU129" s="19"/>
      <c r="AV129" s="19"/>
      <c r="AW129" s="28"/>
      <c r="AX129" s="53">
        <f t="shared" ref="AX129:AX136" si="146">AY129+AZ129+BA129+BB129</f>
        <v>4.5688568376068375</v>
      </c>
      <c r="AY129" s="19">
        <f>AG129*AJ129%</f>
        <v>4.5688568376068375</v>
      </c>
      <c r="AZ129" s="19">
        <f>AG129*AK129%</f>
        <v>0</v>
      </c>
      <c r="BA129" s="19">
        <f>AG129*AL129%</f>
        <v>0</v>
      </c>
      <c r="BB129" s="19">
        <f>AG129*AM129</f>
        <v>0</v>
      </c>
      <c r="BC129" s="53">
        <f>BD129+BE129+BF129+BG129</f>
        <v>9.1377136752136749</v>
      </c>
      <c r="BD129" s="19">
        <f>AH129*AJ129%</f>
        <v>9.1377136752136749</v>
      </c>
      <c r="BE129" s="19">
        <f>AH129*AK129%</f>
        <v>0</v>
      </c>
      <c r="BF129" s="19">
        <f>AH129*AL129</f>
        <v>0</v>
      </c>
      <c r="BG129" s="19">
        <f>AH129*AM129</f>
        <v>0</v>
      </c>
      <c r="BH129" s="21"/>
    </row>
    <row r="130" spans="1:60" s="146" customFormat="1" x14ac:dyDescent="0.25">
      <c r="A130" s="136" t="s">
        <v>13</v>
      </c>
      <c r="B130" s="90">
        <v>0.5</v>
      </c>
      <c r="C130" s="137">
        <f>C129</f>
        <v>85529</v>
      </c>
      <c r="D130" s="137">
        <f t="shared" ref="D130:D136" si="147">C130*B130</f>
        <v>42764.5</v>
      </c>
      <c r="E130" s="140">
        <f>D130/S130</f>
        <v>16.528925619834709</v>
      </c>
      <c r="F130" s="138">
        <v>20</v>
      </c>
      <c r="G130" s="19">
        <f t="shared" ref="G130:G136" si="148">F130/1.3</f>
        <v>15.384615384615383</v>
      </c>
      <c r="H130" s="9">
        <v>0</v>
      </c>
      <c r="I130" s="63">
        <v>0</v>
      </c>
      <c r="J130" s="65"/>
      <c r="K130" s="19"/>
      <c r="L130" s="19"/>
      <c r="M130" s="9"/>
      <c r="N130" s="83"/>
      <c r="O130" s="139">
        <f>(D130*AJ130/100)/F130</f>
        <v>641.46749999999997</v>
      </c>
      <c r="P130" s="139">
        <f>(D130*AK130/100)/G130</f>
        <v>1945.7847500000003</v>
      </c>
      <c r="Q130" s="138"/>
      <c r="R130" s="138"/>
      <c r="S130" s="139">
        <f t="shared" ref="S130:S136" si="149">O130+P130+Q130+R130</f>
        <v>2587.2522500000005</v>
      </c>
      <c r="T130" s="53"/>
      <c r="U130" s="19"/>
      <c r="V130" s="139"/>
      <c r="W130" s="141"/>
      <c r="X130" s="101"/>
      <c r="Y130" s="140">
        <f>D130/E130</f>
        <v>2587.2522500000005</v>
      </c>
      <c r="Z130" s="142"/>
      <c r="AA130" s="142"/>
      <c r="AB130" s="142"/>
      <c r="AC130" s="139">
        <f>C130/E130</f>
        <v>5174.5045000000009</v>
      </c>
      <c r="AD130" s="19">
        <f t="shared" ref="AD130:AD136" si="150">AC130/$BM$2</f>
        <v>22.113267094017097</v>
      </c>
      <c r="AE130" s="88">
        <f t="shared" ref="AE130:AE136" si="151">AD130*1.5</f>
        <v>33.169900641025649</v>
      </c>
      <c r="AF130" s="143"/>
      <c r="AG130" s="139">
        <f t="shared" ref="AG130:AG136" si="152">AD130/4</f>
        <v>5.5283167735042742</v>
      </c>
      <c r="AH130" s="139">
        <f t="shared" ref="AH130:AH136" si="153">AD130/2</f>
        <v>11.056633547008548</v>
      </c>
      <c r="AI130" s="53">
        <f t="shared" ref="AI130:AI136" si="154">AD130*B130</f>
        <v>11.056633547008548</v>
      </c>
      <c r="AJ130" s="144">
        <v>30</v>
      </c>
      <c r="AK130" s="139">
        <v>70</v>
      </c>
      <c r="AL130" s="139"/>
      <c r="AM130" s="141"/>
      <c r="AN130" s="140">
        <f t="shared" ref="AN130:AN136" si="155">AO130+AP130+AQ130+AR130</f>
        <v>22.113267094017097</v>
      </c>
      <c r="AO130" s="139">
        <f t="shared" ref="AO130:AO136" si="156">AD130*AJ130%</f>
        <v>6.6339801282051285</v>
      </c>
      <c r="AP130" s="139">
        <f t="shared" ref="AP130:AP136" si="157">AD130*AK130%</f>
        <v>15.479286965811967</v>
      </c>
      <c r="AQ130" s="139">
        <f t="shared" ref="AQ130:AQ136" si="158">AD130*AL130%</f>
        <v>0</v>
      </c>
      <c r="AR130" s="141">
        <f t="shared" ref="AR130:AR136" si="159">AD130*AM130%</f>
        <v>0</v>
      </c>
      <c r="AS130" s="144"/>
      <c r="AT130" s="19"/>
      <c r="AU130" s="139"/>
      <c r="AV130" s="139"/>
      <c r="AW130" s="141"/>
      <c r="AX130" s="144">
        <f t="shared" si="146"/>
        <v>5.5283167735042742</v>
      </c>
      <c r="AY130" s="139">
        <f t="shared" ref="AY130:AY136" si="160">AG130*AJ130%</f>
        <v>1.6584950320512821</v>
      </c>
      <c r="AZ130" s="139">
        <f t="shared" ref="AZ130:AZ136" si="161">AG130*AK130%</f>
        <v>3.8698217414529918</v>
      </c>
      <c r="BA130" s="139">
        <f t="shared" ref="BA130:BA136" si="162">AG130*AL130%</f>
        <v>0</v>
      </c>
      <c r="BB130" s="139">
        <f t="shared" ref="BB130:BB136" si="163">AG130*AM130</f>
        <v>0</v>
      </c>
      <c r="BC130" s="144">
        <f t="shared" ref="BC130:BC136" si="164">BD130+BE130+BF130+BG130</f>
        <v>11.056633547008548</v>
      </c>
      <c r="BD130" s="139">
        <f t="shared" ref="BD130:BD136" si="165">AH130*AJ130%</f>
        <v>3.3169900641025643</v>
      </c>
      <c r="BE130" s="139">
        <f t="shared" ref="BE130:BE136" si="166">AH130*AK130%</f>
        <v>7.7396434829059837</v>
      </c>
      <c r="BF130" s="139">
        <f t="shared" ref="BF130:BF136" si="167">AH130*AL130</f>
        <v>0</v>
      </c>
      <c r="BG130" s="139">
        <f t="shared" ref="BG130:BG136" si="168">AH130*AM130</f>
        <v>0</v>
      </c>
      <c r="BH130" s="145"/>
    </row>
    <row r="131" spans="1:60" s="146" customFormat="1" x14ac:dyDescent="0.25">
      <c r="A131" s="136" t="s">
        <v>24</v>
      </c>
      <c r="B131" s="90">
        <v>0.5</v>
      </c>
      <c r="C131" s="137">
        <f>C130</f>
        <v>85529</v>
      </c>
      <c r="D131" s="137">
        <f t="shared" si="147"/>
        <v>42764.5</v>
      </c>
      <c r="E131" s="140">
        <f>D131/S131</f>
        <v>16.528925619834709</v>
      </c>
      <c r="F131" s="138">
        <v>20</v>
      </c>
      <c r="G131" s="19">
        <f t="shared" si="148"/>
        <v>15.384615384615383</v>
      </c>
      <c r="H131" s="9">
        <v>0</v>
      </c>
      <c r="I131" s="63">
        <v>0</v>
      </c>
      <c r="J131" s="65"/>
      <c r="K131" s="19"/>
      <c r="L131" s="19"/>
      <c r="M131" s="9"/>
      <c r="N131" s="83"/>
      <c r="O131" s="139">
        <f>(D131*AJ131/100)/F131</f>
        <v>641.46749999999997</v>
      </c>
      <c r="P131" s="139">
        <f>(D131*AK131/100)/G131</f>
        <v>1945.7847500000003</v>
      </c>
      <c r="Q131" s="138"/>
      <c r="R131" s="138"/>
      <c r="S131" s="139">
        <f t="shared" si="149"/>
        <v>2587.2522500000005</v>
      </c>
      <c r="T131" s="53"/>
      <c r="U131" s="19"/>
      <c r="V131" s="139"/>
      <c r="W131" s="141"/>
      <c r="X131" s="101"/>
      <c r="Y131" s="140">
        <f>D131/E131</f>
        <v>2587.2522500000005</v>
      </c>
      <c r="Z131" s="142"/>
      <c r="AA131" s="142"/>
      <c r="AB131" s="142"/>
      <c r="AC131" s="139">
        <f>C131/E131</f>
        <v>5174.5045000000009</v>
      </c>
      <c r="AD131" s="19">
        <f t="shared" si="150"/>
        <v>22.113267094017097</v>
      </c>
      <c r="AE131" s="88">
        <f t="shared" si="151"/>
        <v>33.169900641025649</v>
      </c>
      <c r="AF131" s="143"/>
      <c r="AG131" s="139">
        <f t="shared" si="152"/>
        <v>5.5283167735042742</v>
      </c>
      <c r="AH131" s="139">
        <f t="shared" si="153"/>
        <v>11.056633547008548</v>
      </c>
      <c r="AI131" s="53">
        <f t="shared" si="154"/>
        <v>11.056633547008548</v>
      </c>
      <c r="AJ131" s="144">
        <v>30</v>
      </c>
      <c r="AK131" s="139">
        <v>70</v>
      </c>
      <c r="AL131" s="139"/>
      <c r="AM131" s="141"/>
      <c r="AN131" s="140">
        <f t="shared" si="155"/>
        <v>22.113267094017097</v>
      </c>
      <c r="AO131" s="139">
        <f t="shared" si="156"/>
        <v>6.6339801282051285</v>
      </c>
      <c r="AP131" s="139">
        <f t="shared" si="157"/>
        <v>15.479286965811967</v>
      </c>
      <c r="AQ131" s="139">
        <f t="shared" si="158"/>
        <v>0</v>
      </c>
      <c r="AR131" s="141">
        <f t="shared" si="159"/>
        <v>0</v>
      </c>
      <c r="AS131" s="144"/>
      <c r="AT131" s="19"/>
      <c r="AU131" s="139"/>
      <c r="AV131" s="139"/>
      <c r="AW131" s="141"/>
      <c r="AX131" s="144">
        <f t="shared" si="146"/>
        <v>5.5283167735042742</v>
      </c>
      <c r="AY131" s="139">
        <f t="shared" si="160"/>
        <v>1.6584950320512821</v>
      </c>
      <c r="AZ131" s="139">
        <f t="shared" si="161"/>
        <v>3.8698217414529918</v>
      </c>
      <c r="BA131" s="139">
        <f t="shared" si="162"/>
        <v>0</v>
      </c>
      <c r="BB131" s="139">
        <f t="shared" si="163"/>
        <v>0</v>
      </c>
      <c r="BC131" s="144">
        <f t="shared" si="164"/>
        <v>11.056633547008548</v>
      </c>
      <c r="BD131" s="139">
        <f t="shared" si="165"/>
        <v>3.3169900641025643</v>
      </c>
      <c r="BE131" s="139">
        <f t="shared" si="166"/>
        <v>7.7396434829059837</v>
      </c>
      <c r="BF131" s="139">
        <f t="shared" si="167"/>
        <v>0</v>
      </c>
      <c r="BG131" s="139">
        <f t="shared" si="168"/>
        <v>0</v>
      </c>
      <c r="BH131" s="145"/>
    </row>
    <row r="132" spans="1:60" x14ac:dyDescent="0.25">
      <c r="A132" s="4" t="s">
        <v>28</v>
      </c>
      <c r="B132" s="58">
        <f>B133+B134</f>
        <v>0.5</v>
      </c>
      <c r="C132" s="60">
        <f>C131</f>
        <v>85529</v>
      </c>
      <c r="D132" s="60">
        <f t="shared" si="147"/>
        <v>42764.5</v>
      </c>
      <c r="E132" s="5">
        <f>D132/S132</f>
        <v>18</v>
      </c>
      <c r="F132" s="9">
        <v>18</v>
      </c>
      <c r="G132" s="19">
        <f t="shared" si="148"/>
        <v>13.846153846153845</v>
      </c>
      <c r="H132" s="9">
        <v>0</v>
      </c>
      <c r="I132" s="63">
        <v>0</v>
      </c>
      <c r="J132" s="65"/>
      <c r="K132" s="19"/>
      <c r="L132" s="19"/>
      <c r="M132" s="9"/>
      <c r="N132" s="83"/>
      <c r="O132" s="19">
        <f>(D132*AJ132/100)/F132</f>
        <v>2375.8055555555557</v>
      </c>
      <c r="P132" s="9"/>
      <c r="Q132" s="9"/>
      <c r="R132" s="9"/>
      <c r="S132" s="19">
        <f t="shared" si="149"/>
        <v>2375.8055555555557</v>
      </c>
      <c r="T132" s="53"/>
      <c r="U132" s="19"/>
      <c r="V132" s="19"/>
      <c r="W132" s="28"/>
      <c r="X132" s="101"/>
      <c r="Y132" s="65">
        <f>D132/E132</f>
        <v>2375.8055555555557</v>
      </c>
      <c r="Z132" s="10"/>
      <c r="AA132" s="10"/>
      <c r="AB132" s="10"/>
      <c r="AC132" s="19">
        <f>C132/E132</f>
        <v>4751.6111111111113</v>
      </c>
      <c r="AD132" s="19">
        <f t="shared" si="150"/>
        <v>20.306030389363723</v>
      </c>
      <c r="AE132" s="88">
        <f t="shared" si="151"/>
        <v>30.459045584045583</v>
      </c>
      <c r="AF132" s="88"/>
      <c r="AG132" s="19">
        <f t="shared" si="152"/>
        <v>5.0765075973409308</v>
      </c>
      <c r="AH132" s="19">
        <f t="shared" si="153"/>
        <v>10.153015194681862</v>
      </c>
      <c r="AI132" s="53">
        <f t="shared" si="154"/>
        <v>10.153015194681862</v>
      </c>
      <c r="AJ132" s="53">
        <v>100</v>
      </c>
      <c r="AK132" s="19">
        <v>0</v>
      </c>
      <c r="AL132" s="19">
        <v>0</v>
      </c>
      <c r="AM132" s="28">
        <v>0</v>
      </c>
      <c r="AN132" s="65">
        <f t="shared" si="155"/>
        <v>20.306030389363723</v>
      </c>
      <c r="AO132" s="19">
        <f t="shared" si="156"/>
        <v>20.306030389363723</v>
      </c>
      <c r="AP132" s="19">
        <f t="shared" si="157"/>
        <v>0</v>
      </c>
      <c r="AQ132" s="19">
        <f t="shared" si="158"/>
        <v>0</v>
      </c>
      <c r="AR132" s="28">
        <f t="shared" si="159"/>
        <v>0</v>
      </c>
      <c r="AS132" s="53"/>
      <c r="AT132" s="19"/>
      <c r="AU132" s="19"/>
      <c r="AV132" s="19"/>
      <c r="AW132" s="28"/>
      <c r="AX132" s="53">
        <f t="shared" si="146"/>
        <v>5.0765075973409308</v>
      </c>
      <c r="AY132" s="19">
        <f t="shared" si="160"/>
        <v>5.0765075973409308</v>
      </c>
      <c r="AZ132" s="19">
        <f t="shared" si="161"/>
        <v>0</v>
      </c>
      <c r="BA132" s="19">
        <f t="shared" si="162"/>
        <v>0</v>
      </c>
      <c r="BB132" s="19">
        <f t="shared" si="163"/>
        <v>0</v>
      </c>
      <c r="BC132" s="53">
        <f t="shared" si="164"/>
        <v>10.153015194681862</v>
      </c>
      <c r="BD132" s="19">
        <f t="shared" si="165"/>
        <v>10.153015194681862</v>
      </c>
      <c r="BE132" s="19">
        <f t="shared" si="166"/>
        <v>0</v>
      </c>
      <c r="BF132" s="19">
        <f t="shared" si="167"/>
        <v>0</v>
      </c>
      <c r="BG132" s="19">
        <f t="shared" si="168"/>
        <v>0</v>
      </c>
      <c r="BH132" s="21"/>
    </row>
    <row r="133" spans="1:60" hidden="1" x14ac:dyDescent="0.25">
      <c r="A133" s="8" t="s">
        <v>21</v>
      </c>
      <c r="B133" s="58">
        <v>0</v>
      </c>
      <c r="C133" s="60">
        <v>0</v>
      </c>
      <c r="D133" s="60">
        <v>0</v>
      </c>
      <c r="E133" s="5">
        <v>0</v>
      </c>
      <c r="F133" s="9">
        <v>0</v>
      </c>
      <c r="G133" s="19">
        <f t="shared" si="148"/>
        <v>0</v>
      </c>
      <c r="H133" s="9">
        <v>0</v>
      </c>
      <c r="I133" s="63">
        <v>0</v>
      </c>
      <c r="J133" s="65"/>
      <c r="K133" s="19"/>
      <c r="L133" s="19"/>
      <c r="M133" s="9"/>
      <c r="N133" s="83"/>
      <c r="O133" s="19"/>
      <c r="P133" s="9"/>
      <c r="Q133" s="9"/>
      <c r="R133" s="9"/>
      <c r="S133" s="19">
        <f t="shared" si="149"/>
        <v>0</v>
      </c>
      <c r="T133" s="53"/>
      <c r="U133" s="19"/>
      <c r="V133" s="19"/>
      <c r="W133" s="28"/>
      <c r="X133" s="101"/>
      <c r="Y133" s="65">
        <v>0</v>
      </c>
      <c r="Z133" s="10"/>
      <c r="AA133" s="10"/>
      <c r="AB133" s="10"/>
      <c r="AC133" s="19">
        <v>0</v>
      </c>
      <c r="AD133" s="19">
        <f t="shared" si="150"/>
        <v>0</v>
      </c>
      <c r="AE133" s="88">
        <f t="shared" si="151"/>
        <v>0</v>
      </c>
      <c r="AF133" s="88"/>
      <c r="AG133" s="19">
        <f t="shared" si="152"/>
        <v>0</v>
      </c>
      <c r="AH133" s="19">
        <f t="shared" si="153"/>
        <v>0</v>
      </c>
      <c r="AI133" s="53">
        <f t="shared" si="154"/>
        <v>0</v>
      </c>
      <c r="AJ133" s="53">
        <v>0</v>
      </c>
      <c r="AK133" s="19">
        <v>0</v>
      </c>
      <c r="AL133" s="19">
        <v>0</v>
      </c>
      <c r="AM133" s="28">
        <v>0</v>
      </c>
      <c r="AN133" s="65">
        <f t="shared" si="155"/>
        <v>0</v>
      </c>
      <c r="AO133" s="19">
        <f t="shared" si="156"/>
        <v>0</v>
      </c>
      <c r="AP133" s="19">
        <f t="shared" si="157"/>
        <v>0</v>
      </c>
      <c r="AQ133" s="19">
        <f t="shared" si="158"/>
        <v>0</v>
      </c>
      <c r="AR133" s="28">
        <f t="shared" si="159"/>
        <v>0</v>
      </c>
      <c r="AS133" s="53"/>
      <c r="AT133" s="19"/>
      <c r="AU133" s="19"/>
      <c r="AV133" s="19"/>
      <c r="AW133" s="28"/>
      <c r="AX133" s="53">
        <f t="shared" si="146"/>
        <v>0</v>
      </c>
      <c r="AY133" s="19">
        <f t="shared" si="160"/>
        <v>0</v>
      </c>
      <c r="AZ133" s="19">
        <f t="shared" si="161"/>
        <v>0</v>
      </c>
      <c r="BA133" s="19">
        <f t="shared" si="162"/>
        <v>0</v>
      </c>
      <c r="BB133" s="19">
        <f t="shared" si="163"/>
        <v>0</v>
      </c>
      <c r="BC133" s="53">
        <f t="shared" si="164"/>
        <v>0</v>
      </c>
      <c r="BD133" s="19">
        <f t="shared" si="165"/>
        <v>0</v>
      </c>
      <c r="BE133" s="19">
        <f t="shared" si="166"/>
        <v>0</v>
      </c>
      <c r="BF133" s="19">
        <f t="shared" si="167"/>
        <v>0</v>
      </c>
      <c r="BG133" s="19">
        <f t="shared" si="168"/>
        <v>0</v>
      </c>
      <c r="BH133" s="21"/>
    </row>
    <row r="134" spans="1:60" x14ac:dyDescent="0.25">
      <c r="A134" s="8" t="s">
        <v>26</v>
      </c>
      <c r="B134" s="58">
        <v>0.5</v>
      </c>
      <c r="C134" s="60">
        <v>85529</v>
      </c>
      <c r="D134" s="60">
        <f t="shared" si="147"/>
        <v>42764.5</v>
      </c>
      <c r="E134" s="5">
        <f>D134/S134</f>
        <v>18</v>
      </c>
      <c r="F134" s="9">
        <v>18</v>
      </c>
      <c r="G134" s="19">
        <f t="shared" si="148"/>
        <v>13.846153846153845</v>
      </c>
      <c r="H134" s="9">
        <v>0</v>
      </c>
      <c r="I134" s="63">
        <v>0</v>
      </c>
      <c r="J134" s="65"/>
      <c r="K134" s="19"/>
      <c r="L134" s="19"/>
      <c r="M134" s="9"/>
      <c r="N134" s="83"/>
      <c r="O134" s="19">
        <f>(D134*AJ134/100)/F134</f>
        <v>2375.8055555555557</v>
      </c>
      <c r="P134" s="9"/>
      <c r="Q134" s="9"/>
      <c r="R134" s="9"/>
      <c r="S134" s="19">
        <f t="shared" si="149"/>
        <v>2375.8055555555557</v>
      </c>
      <c r="T134" s="53"/>
      <c r="U134" s="19"/>
      <c r="V134" s="19"/>
      <c r="W134" s="28"/>
      <c r="X134" s="101"/>
      <c r="Y134" s="65">
        <f>D134/E134</f>
        <v>2375.8055555555557</v>
      </c>
      <c r="Z134" s="10"/>
      <c r="AA134" s="10"/>
      <c r="AB134" s="10"/>
      <c r="AC134" s="19">
        <f>C134/E134</f>
        <v>4751.6111111111113</v>
      </c>
      <c r="AD134" s="19">
        <f t="shared" si="150"/>
        <v>20.306030389363723</v>
      </c>
      <c r="AE134" s="88">
        <f t="shared" si="151"/>
        <v>30.459045584045583</v>
      </c>
      <c r="AF134" s="88"/>
      <c r="AG134" s="19">
        <f t="shared" si="152"/>
        <v>5.0765075973409308</v>
      </c>
      <c r="AH134" s="19">
        <f t="shared" si="153"/>
        <v>10.153015194681862</v>
      </c>
      <c r="AI134" s="53">
        <f t="shared" si="154"/>
        <v>10.153015194681862</v>
      </c>
      <c r="AJ134" s="53">
        <v>100</v>
      </c>
      <c r="AK134" s="19">
        <v>0</v>
      </c>
      <c r="AL134" s="19">
        <v>0</v>
      </c>
      <c r="AM134" s="28">
        <v>0</v>
      </c>
      <c r="AN134" s="65">
        <f t="shared" si="155"/>
        <v>20.306030389363723</v>
      </c>
      <c r="AO134" s="19">
        <f t="shared" si="156"/>
        <v>20.306030389363723</v>
      </c>
      <c r="AP134" s="19">
        <f t="shared" si="157"/>
        <v>0</v>
      </c>
      <c r="AQ134" s="19">
        <f t="shared" si="158"/>
        <v>0</v>
      </c>
      <c r="AR134" s="28">
        <f t="shared" si="159"/>
        <v>0</v>
      </c>
      <c r="AS134" s="53"/>
      <c r="AT134" s="19"/>
      <c r="AU134" s="19"/>
      <c r="AV134" s="19"/>
      <c r="AW134" s="28"/>
      <c r="AX134" s="53">
        <f t="shared" si="146"/>
        <v>5.0765075973409308</v>
      </c>
      <c r="AY134" s="19">
        <f t="shared" si="160"/>
        <v>5.0765075973409308</v>
      </c>
      <c r="AZ134" s="19">
        <f t="shared" si="161"/>
        <v>0</v>
      </c>
      <c r="BA134" s="19">
        <f t="shared" si="162"/>
        <v>0</v>
      </c>
      <c r="BB134" s="19">
        <f t="shared" si="163"/>
        <v>0</v>
      </c>
      <c r="BC134" s="53">
        <f t="shared" si="164"/>
        <v>10.153015194681862</v>
      </c>
      <c r="BD134" s="19">
        <f t="shared" si="165"/>
        <v>10.153015194681862</v>
      </c>
      <c r="BE134" s="19">
        <f t="shared" si="166"/>
        <v>0</v>
      </c>
      <c r="BF134" s="19">
        <f t="shared" si="167"/>
        <v>0</v>
      </c>
      <c r="BG134" s="19">
        <f t="shared" si="168"/>
        <v>0</v>
      </c>
      <c r="BH134" s="21"/>
    </row>
    <row r="135" spans="1:60" x14ac:dyDescent="0.25">
      <c r="A135" s="4" t="s">
        <v>8</v>
      </c>
      <c r="B135" s="58">
        <v>1</v>
      </c>
      <c r="C135" s="60">
        <f>C18</f>
        <v>85529</v>
      </c>
      <c r="D135" s="60">
        <f t="shared" si="147"/>
        <v>85529</v>
      </c>
      <c r="E135" s="65">
        <f>D135/S135</f>
        <v>16.528925619834709</v>
      </c>
      <c r="F135" s="9">
        <v>20</v>
      </c>
      <c r="G135" s="19">
        <f t="shared" si="148"/>
        <v>15.384615384615383</v>
      </c>
      <c r="H135" s="9">
        <v>0</v>
      </c>
      <c r="I135" s="63">
        <v>0</v>
      </c>
      <c r="J135" s="65"/>
      <c r="K135" s="19"/>
      <c r="L135" s="19"/>
      <c r="M135" s="9"/>
      <c r="N135" s="83"/>
      <c r="O135" s="19">
        <f>(D135*AJ135/100)/F135</f>
        <v>1282.9349999999999</v>
      </c>
      <c r="P135" s="19">
        <f>(D135*AK135/100)/G135</f>
        <v>3891.5695000000005</v>
      </c>
      <c r="Q135" s="9"/>
      <c r="R135" s="9"/>
      <c r="S135" s="19">
        <f>O135+P135+Q135+R135</f>
        <v>5174.5045000000009</v>
      </c>
      <c r="T135" s="53"/>
      <c r="U135" s="19"/>
      <c r="V135" s="19"/>
      <c r="W135" s="28"/>
      <c r="X135" s="101"/>
      <c r="Y135" s="65">
        <f>D135/E135</f>
        <v>5174.5045000000009</v>
      </c>
      <c r="Z135" s="10"/>
      <c r="AA135" s="10"/>
      <c r="AB135" s="10"/>
      <c r="AC135" s="19">
        <f>C135/E135</f>
        <v>5174.5045000000009</v>
      </c>
      <c r="AD135" s="19">
        <f t="shared" si="150"/>
        <v>22.113267094017097</v>
      </c>
      <c r="AE135" s="88">
        <f t="shared" si="151"/>
        <v>33.169900641025649</v>
      </c>
      <c r="AF135" s="88"/>
      <c r="AG135" s="19">
        <f t="shared" si="152"/>
        <v>5.5283167735042742</v>
      </c>
      <c r="AH135" s="19">
        <f t="shared" si="153"/>
        <v>11.056633547008548</v>
      </c>
      <c r="AI135" s="53">
        <f t="shared" si="154"/>
        <v>22.113267094017097</v>
      </c>
      <c r="AJ135" s="53">
        <v>30</v>
      </c>
      <c r="AK135" s="19">
        <v>70</v>
      </c>
      <c r="AL135" s="19">
        <v>0</v>
      </c>
      <c r="AM135" s="28">
        <v>0</v>
      </c>
      <c r="AN135" s="65">
        <f t="shared" si="155"/>
        <v>22.113267094017097</v>
      </c>
      <c r="AO135" s="19">
        <f t="shared" si="156"/>
        <v>6.6339801282051285</v>
      </c>
      <c r="AP135" s="19">
        <f t="shared" si="157"/>
        <v>15.479286965811967</v>
      </c>
      <c r="AQ135" s="19">
        <f t="shared" si="158"/>
        <v>0</v>
      </c>
      <c r="AR135" s="28">
        <f t="shared" si="159"/>
        <v>0</v>
      </c>
      <c r="AS135" s="53"/>
      <c r="AT135" s="19"/>
      <c r="AU135" s="19"/>
      <c r="AV135" s="19"/>
      <c r="AW135" s="28"/>
      <c r="AX135" s="53">
        <f t="shared" si="146"/>
        <v>5.5283167735042742</v>
      </c>
      <c r="AY135" s="19">
        <f t="shared" si="160"/>
        <v>1.6584950320512821</v>
      </c>
      <c r="AZ135" s="19">
        <f t="shared" si="161"/>
        <v>3.8698217414529918</v>
      </c>
      <c r="BA135" s="19">
        <f t="shared" si="162"/>
        <v>0</v>
      </c>
      <c r="BB135" s="19">
        <f t="shared" si="163"/>
        <v>0</v>
      </c>
      <c r="BC135" s="53">
        <f t="shared" si="164"/>
        <v>11.056633547008548</v>
      </c>
      <c r="BD135" s="19">
        <f t="shared" si="165"/>
        <v>3.3169900641025643</v>
      </c>
      <c r="BE135" s="19">
        <f t="shared" si="166"/>
        <v>7.7396434829059837</v>
      </c>
      <c r="BF135" s="19">
        <f t="shared" si="167"/>
        <v>0</v>
      </c>
      <c r="BG135" s="19">
        <f t="shared" si="168"/>
        <v>0</v>
      </c>
      <c r="BH135" s="21"/>
    </row>
    <row r="136" spans="1:60" ht="15.75" thickBot="1" x14ac:dyDescent="0.3">
      <c r="A136" s="12" t="s">
        <v>9</v>
      </c>
      <c r="B136" s="69">
        <v>1</v>
      </c>
      <c r="C136" s="78">
        <f>C19</f>
        <v>85529</v>
      </c>
      <c r="D136" s="78">
        <f t="shared" si="147"/>
        <v>85529</v>
      </c>
      <c r="E136" s="65">
        <f>D136/S136</f>
        <v>16.129032258064516</v>
      </c>
      <c r="F136" s="14">
        <v>20</v>
      </c>
      <c r="G136" s="19">
        <f t="shared" si="148"/>
        <v>15.384615384615383</v>
      </c>
      <c r="H136" s="14">
        <v>0</v>
      </c>
      <c r="I136" s="73">
        <v>0</v>
      </c>
      <c r="J136" s="65"/>
      <c r="K136" s="19"/>
      <c r="L136" s="19"/>
      <c r="M136" s="9"/>
      <c r="N136" s="83"/>
      <c r="O136" s="42">
        <f>(D136*AJ136/100)/F136</f>
        <v>855.29</v>
      </c>
      <c r="P136" s="42">
        <f>(D136*AK136/100)/G136</f>
        <v>4447.5079999999998</v>
      </c>
      <c r="Q136" s="14"/>
      <c r="R136" s="14"/>
      <c r="S136" s="42">
        <f t="shared" si="149"/>
        <v>5302.7979999999998</v>
      </c>
      <c r="T136" s="53"/>
      <c r="U136" s="19"/>
      <c r="V136" s="42"/>
      <c r="W136" s="44"/>
      <c r="X136" s="101"/>
      <c r="Y136" s="65">
        <f>D136/E136</f>
        <v>5302.7979999999998</v>
      </c>
      <c r="Z136" s="43"/>
      <c r="AA136" s="43"/>
      <c r="AB136" s="43"/>
      <c r="AC136" s="19">
        <f>C136/E136</f>
        <v>5302.7979999999998</v>
      </c>
      <c r="AD136" s="19">
        <f t="shared" si="150"/>
        <v>22.661529914529915</v>
      </c>
      <c r="AE136" s="88">
        <f t="shared" si="151"/>
        <v>33.992294871794869</v>
      </c>
      <c r="AF136" s="89"/>
      <c r="AG136" s="42">
        <f t="shared" si="152"/>
        <v>5.6653824786324787</v>
      </c>
      <c r="AH136" s="19">
        <f t="shared" si="153"/>
        <v>11.330764957264957</v>
      </c>
      <c r="AI136" s="53">
        <f t="shared" si="154"/>
        <v>22.661529914529915</v>
      </c>
      <c r="AJ136" s="75">
        <v>20</v>
      </c>
      <c r="AK136" s="42">
        <v>80</v>
      </c>
      <c r="AL136" s="42">
        <v>0</v>
      </c>
      <c r="AM136" s="44">
        <v>0</v>
      </c>
      <c r="AN136" s="65">
        <f t="shared" si="155"/>
        <v>22.661529914529915</v>
      </c>
      <c r="AO136" s="19">
        <f t="shared" si="156"/>
        <v>4.5323059829059833</v>
      </c>
      <c r="AP136" s="19">
        <f t="shared" si="157"/>
        <v>18.129223931623933</v>
      </c>
      <c r="AQ136" s="19">
        <f t="shared" si="158"/>
        <v>0</v>
      </c>
      <c r="AR136" s="28">
        <f t="shared" si="159"/>
        <v>0</v>
      </c>
      <c r="AS136" s="53"/>
      <c r="AT136" s="19"/>
      <c r="AU136" s="19"/>
      <c r="AV136" s="19"/>
      <c r="AW136" s="28"/>
      <c r="AX136" s="75">
        <f t="shared" si="146"/>
        <v>5.6653824786324787</v>
      </c>
      <c r="AY136" s="42">
        <f t="shared" si="160"/>
        <v>1.1330764957264958</v>
      </c>
      <c r="AZ136" s="42">
        <f t="shared" si="161"/>
        <v>4.5323059829059833</v>
      </c>
      <c r="BA136" s="42">
        <f t="shared" si="162"/>
        <v>0</v>
      </c>
      <c r="BB136" s="42">
        <f t="shared" si="163"/>
        <v>0</v>
      </c>
      <c r="BC136" s="75">
        <f t="shared" si="164"/>
        <v>11.330764957264957</v>
      </c>
      <c r="BD136" s="42">
        <f t="shared" si="165"/>
        <v>2.2661529914529916</v>
      </c>
      <c r="BE136" s="42">
        <f t="shared" si="166"/>
        <v>9.0646119658119666</v>
      </c>
      <c r="BF136" s="42">
        <f t="shared" si="167"/>
        <v>0</v>
      </c>
      <c r="BG136" s="42">
        <f t="shared" si="168"/>
        <v>0</v>
      </c>
      <c r="BH136" s="21"/>
    </row>
    <row r="137" spans="1:60" ht="15.75" thickBot="1" x14ac:dyDescent="0.3">
      <c r="A137" s="66" t="s">
        <v>22</v>
      </c>
      <c r="B137" s="70">
        <f>B118+B128+B129+B130+B131+B132+B135+B136</f>
        <v>4</v>
      </c>
      <c r="C137" s="71"/>
      <c r="D137" s="71">
        <f>D129+D130+D131+D132+D135+D136</f>
        <v>342116</v>
      </c>
      <c r="E137" s="15"/>
      <c r="F137" s="16"/>
      <c r="G137" s="16"/>
      <c r="H137" s="16"/>
      <c r="I137" s="74"/>
      <c r="J137" s="15"/>
      <c r="K137" s="16"/>
      <c r="L137" s="16"/>
      <c r="M137" s="16"/>
      <c r="N137" s="85"/>
      <c r="O137" s="15"/>
      <c r="P137" s="16"/>
      <c r="Q137" s="16"/>
      <c r="R137" s="16"/>
      <c r="S137" s="46">
        <f>S129+S130+S131+S132+S135+S136</f>
        <v>20165.837555555558</v>
      </c>
      <c r="T137" s="68"/>
      <c r="U137" s="17"/>
      <c r="V137" s="17"/>
      <c r="W137" s="46"/>
      <c r="X137" s="157"/>
      <c r="Y137" s="77">
        <f>Y129+Y130+Y131+Y132+Y135+Y136</f>
        <v>20165.837555555558</v>
      </c>
      <c r="Z137" s="45"/>
      <c r="AA137" s="45"/>
      <c r="AB137" s="45"/>
      <c r="AC137" s="17"/>
      <c r="AD137" s="17"/>
      <c r="AE137" s="46"/>
      <c r="AF137" s="92"/>
      <c r="AG137" s="71"/>
      <c r="AH137" s="71"/>
      <c r="AI137" s="71">
        <f>AI129+AI130+AI131+AI132+AI135+AI136</f>
        <v>86.178792972459647</v>
      </c>
      <c r="AJ137" s="77"/>
      <c r="AK137" s="17"/>
      <c r="AL137" s="17"/>
      <c r="AM137" s="46"/>
      <c r="AN137" s="77"/>
      <c r="AO137" s="17"/>
      <c r="AP137" s="17"/>
      <c r="AQ137" s="17"/>
      <c r="AR137" s="46"/>
      <c r="AS137" s="68"/>
      <c r="AT137" s="17"/>
      <c r="AU137" s="17"/>
      <c r="AV137" s="17"/>
      <c r="AW137" s="46"/>
      <c r="AX137" s="77"/>
      <c r="AY137" s="17"/>
      <c r="AZ137" s="17"/>
      <c r="BA137" s="17"/>
      <c r="BB137" s="46"/>
      <c r="BC137" s="68"/>
      <c r="BD137" s="17"/>
      <c r="BE137" s="17"/>
      <c r="BF137" s="17"/>
      <c r="BG137" s="46"/>
      <c r="BH137" s="21"/>
    </row>
    <row r="139" spans="1:60" ht="15.75" hidden="1" thickBot="1" x14ac:dyDescent="0.3">
      <c r="A139" s="557" t="s">
        <v>25</v>
      </c>
      <c r="B139" s="557"/>
      <c r="C139" s="557"/>
      <c r="D139" s="557"/>
      <c r="E139" s="557"/>
      <c r="F139" s="557"/>
      <c r="G139" s="557"/>
      <c r="H139" s="557"/>
      <c r="I139" s="557"/>
      <c r="J139" s="557"/>
      <c r="K139" s="557"/>
      <c r="L139" s="557"/>
      <c r="M139" s="557"/>
      <c r="N139" s="557"/>
      <c r="O139" s="557"/>
      <c r="P139" s="557"/>
      <c r="Q139" s="557"/>
      <c r="R139" s="557"/>
      <c r="S139" s="557"/>
      <c r="T139" s="557"/>
      <c r="U139" s="557"/>
      <c r="V139" s="557"/>
      <c r="W139" s="557"/>
      <c r="X139" s="557"/>
      <c r="Y139" s="557"/>
      <c r="Z139" s="557"/>
      <c r="AA139" s="557"/>
      <c r="AB139" s="557"/>
      <c r="AC139" s="557"/>
    </row>
    <row r="140" spans="1:60" hidden="1" x14ac:dyDescent="0.25">
      <c r="A140" s="554" t="s">
        <v>53</v>
      </c>
      <c r="B140" s="527" t="s">
        <v>10</v>
      </c>
      <c r="C140" s="527" t="s">
        <v>54</v>
      </c>
      <c r="D140" s="527" t="s">
        <v>55</v>
      </c>
      <c r="E140" s="530" t="s">
        <v>57</v>
      </c>
      <c r="F140" s="531"/>
      <c r="G140" s="531"/>
      <c r="H140" s="531"/>
      <c r="I140" s="532"/>
      <c r="J140" s="530" t="s">
        <v>59</v>
      </c>
      <c r="K140" s="531"/>
      <c r="L140" s="531"/>
      <c r="M140" s="531"/>
      <c r="N140" s="532"/>
      <c r="O140" s="94"/>
      <c r="P140" s="94"/>
      <c r="Q140" s="94"/>
      <c r="R140" s="94"/>
      <c r="S140" s="94"/>
      <c r="T140" s="542" t="s">
        <v>60</v>
      </c>
      <c r="U140" s="543"/>
      <c r="V140" s="543"/>
      <c r="W140" s="544"/>
      <c r="X140" s="94"/>
      <c r="Y140" s="542" t="s">
        <v>58</v>
      </c>
      <c r="Z140" s="543"/>
      <c r="AA140" s="543"/>
      <c r="AB140" s="543"/>
      <c r="AC140" s="543"/>
      <c r="AD140" s="543"/>
      <c r="AE140" s="543"/>
      <c r="AF140" s="543"/>
      <c r="AG140" s="543"/>
      <c r="AH140" s="543"/>
      <c r="AI140" s="544"/>
      <c r="AJ140" s="542" t="s">
        <v>60</v>
      </c>
      <c r="AK140" s="543"/>
      <c r="AL140" s="543"/>
      <c r="AM140" s="544"/>
      <c r="AN140" s="542" t="s">
        <v>42</v>
      </c>
      <c r="AO140" s="543"/>
      <c r="AP140" s="543"/>
      <c r="AQ140" s="543"/>
      <c r="AR140" s="544"/>
      <c r="AS140" s="530" t="s">
        <v>47</v>
      </c>
      <c r="AT140" s="531"/>
      <c r="AU140" s="531"/>
      <c r="AV140" s="531"/>
      <c r="AW140" s="532"/>
      <c r="AX140" s="530" t="s">
        <v>68</v>
      </c>
      <c r="AY140" s="531"/>
      <c r="AZ140" s="531"/>
      <c r="BA140" s="531"/>
      <c r="BB140" s="532"/>
      <c r="BC140" s="530" t="s">
        <v>69</v>
      </c>
      <c r="BD140" s="531"/>
      <c r="BE140" s="531"/>
      <c r="BF140" s="531"/>
      <c r="BG140" s="532"/>
      <c r="BH140" s="20"/>
    </row>
    <row r="141" spans="1:60" hidden="1" x14ac:dyDescent="0.25">
      <c r="A141" s="555"/>
      <c r="B141" s="528"/>
      <c r="C141" s="528"/>
      <c r="D141" s="528"/>
      <c r="E141" s="533"/>
      <c r="F141" s="534"/>
      <c r="G141" s="534"/>
      <c r="H141" s="534"/>
      <c r="I141" s="535"/>
      <c r="J141" s="533"/>
      <c r="K141" s="534"/>
      <c r="L141" s="534"/>
      <c r="M141" s="534"/>
      <c r="N141" s="535"/>
      <c r="O141" s="95"/>
      <c r="P141" s="95"/>
      <c r="Q141" s="95"/>
      <c r="R141" s="95"/>
      <c r="S141" s="95"/>
      <c r="T141" s="545"/>
      <c r="U141" s="546"/>
      <c r="V141" s="546"/>
      <c r="W141" s="547"/>
      <c r="X141" s="95"/>
      <c r="Y141" s="545"/>
      <c r="Z141" s="546"/>
      <c r="AA141" s="546"/>
      <c r="AB141" s="546"/>
      <c r="AC141" s="546"/>
      <c r="AD141" s="546"/>
      <c r="AE141" s="546"/>
      <c r="AF141" s="546"/>
      <c r="AG141" s="546"/>
      <c r="AH141" s="546"/>
      <c r="AI141" s="547"/>
      <c r="AJ141" s="545"/>
      <c r="AK141" s="546"/>
      <c r="AL141" s="546"/>
      <c r="AM141" s="547"/>
      <c r="AN141" s="545"/>
      <c r="AO141" s="546"/>
      <c r="AP141" s="546"/>
      <c r="AQ141" s="546"/>
      <c r="AR141" s="547"/>
      <c r="AS141" s="533"/>
      <c r="AT141" s="534"/>
      <c r="AU141" s="534"/>
      <c r="AV141" s="534"/>
      <c r="AW141" s="535"/>
      <c r="AX141" s="533"/>
      <c r="AY141" s="534"/>
      <c r="AZ141" s="534"/>
      <c r="BA141" s="534"/>
      <c r="BB141" s="535"/>
      <c r="BC141" s="533"/>
      <c r="BD141" s="534"/>
      <c r="BE141" s="534"/>
      <c r="BF141" s="534"/>
      <c r="BG141" s="535"/>
      <c r="BH141" s="20"/>
    </row>
    <row r="142" spans="1:60" ht="15.75" hidden="1" thickBot="1" x14ac:dyDescent="0.3">
      <c r="A142" s="555"/>
      <c r="B142" s="528"/>
      <c r="C142" s="528"/>
      <c r="D142" s="528"/>
      <c r="E142" s="536"/>
      <c r="F142" s="537"/>
      <c r="G142" s="537"/>
      <c r="H142" s="537"/>
      <c r="I142" s="538"/>
      <c r="J142" s="536"/>
      <c r="K142" s="537"/>
      <c r="L142" s="537"/>
      <c r="M142" s="537"/>
      <c r="N142" s="538"/>
      <c r="O142" s="96"/>
      <c r="P142" s="96"/>
      <c r="Q142" s="96"/>
      <c r="R142" s="96"/>
      <c r="S142" s="96"/>
      <c r="T142" s="548"/>
      <c r="U142" s="549"/>
      <c r="V142" s="549"/>
      <c r="W142" s="550"/>
      <c r="X142" s="96"/>
      <c r="Y142" s="548"/>
      <c r="Z142" s="549"/>
      <c r="AA142" s="549"/>
      <c r="AB142" s="549"/>
      <c r="AC142" s="549"/>
      <c r="AD142" s="549"/>
      <c r="AE142" s="549"/>
      <c r="AF142" s="549"/>
      <c r="AG142" s="549"/>
      <c r="AH142" s="549"/>
      <c r="AI142" s="550"/>
      <c r="AJ142" s="548"/>
      <c r="AK142" s="549"/>
      <c r="AL142" s="549"/>
      <c r="AM142" s="550"/>
      <c r="AN142" s="548"/>
      <c r="AO142" s="549"/>
      <c r="AP142" s="549"/>
      <c r="AQ142" s="549"/>
      <c r="AR142" s="550"/>
      <c r="AS142" s="536"/>
      <c r="AT142" s="537"/>
      <c r="AU142" s="537"/>
      <c r="AV142" s="537"/>
      <c r="AW142" s="538"/>
      <c r="AX142" s="536"/>
      <c r="AY142" s="537"/>
      <c r="AZ142" s="537"/>
      <c r="BA142" s="537"/>
      <c r="BB142" s="538"/>
      <c r="BC142" s="536"/>
      <c r="BD142" s="537"/>
      <c r="BE142" s="537"/>
      <c r="BF142" s="537"/>
      <c r="BG142" s="538"/>
      <c r="BH142" s="20"/>
    </row>
    <row r="143" spans="1:60" hidden="1" x14ac:dyDescent="0.25">
      <c r="A143" s="555"/>
      <c r="B143" s="528"/>
      <c r="C143" s="528"/>
      <c r="D143" s="528"/>
      <c r="E143" s="554" t="s">
        <v>29</v>
      </c>
      <c r="F143" s="539" t="s">
        <v>43</v>
      </c>
      <c r="G143" s="539" t="s">
        <v>44</v>
      </c>
      <c r="H143" s="539" t="s">
        <v>45</v>
      </c>
      <c r="I143" s="539" t="s">
        <v>46</v>
      </c>
      <c r="J143" s="554" t="s">
        <v>29</v>
      </c>
      <c r="K143" s="539" t="s">
        <v>43</v>
      </c>
      <c r="L143" s="539" t="s">
        <v>44</v>
      </c>
      <c r="M143" s="539" t="s">
        <v>45</v>
      </c>
      <c r="N143" s="539" t="s">
        <v>46</v>
      </c>
      <c r="O143" s="97"/>
      <c r="P143" s="97"/>
      <c r="Q143" s="97"/>
      <c r="R143" s="97"/>
      <c r="S143" s="97"/>
      <c r="T143" s="539" t="s">
        <v>40</v>
      </c>
      <c r="U143" s="539" t="s">
        <v>41</v>
      </c>
      <c r="V143" s="539" t="s">
        <v>61</v>
      </c>
      <c r="W143" s="551" t="s">
        <v>56</v>
      </c>
      <c r="X143" s="102"/>
      <c r="Y143" s="561" t="s">
        <v>37</v>
      </c>
      <c r="Z143" s="36"/>
      <c r="AA143" s="37"/>
      <c r="AB143" s="168"/>
      <c r="AC143" s="539" t="s">
        <v>39</v>
      </c>
      <c r="AD143" s="539" t="s">
        <v>38</v>
      </c>
      <c r="AE143" s="539" t="s">
        <v>52</v>
      </c>
      <c r="AF143" s="97"/>
      <c r="AG143" s="539" t="s">
        <v>66</v>
      </c>
      <c r="AH143" s="539" t="s">
        <v>67</v>
      </c>
      <c r="AI143" s="539" t="s">
        <v>70</v>
      </c>
      <c r="AJ143" s="539" t="s">
        <v>40</v>
      </c>
      <c r="AK143" s="539" t="s">
        <v>41</v>
      </c>
      <c r="AL143" s="539" t="s">
        <v>61</v>
      </c>
      <c r="AM143" s="551" t="s">
        <v>56</v>
      </c>
      <c r="AN143" s="527" t="s">
        <v>48</v>
      </c>
      <c r="AO143" s="527" t="s">
        <v>49</v>
      </c>
      <c r="AP143" s="527" t="s">
        <v>50</v>
      </c>
      <c r="AQ143" s="527" t="s">
        <v>62</v>
      </c>
      <c r="AR143" s="527" t="s">
        <v>51</v>
      </c>
      <c r="AS143" s="527" t="s">
        <v>48</v>
      </c>
      <c r="AT143" s="527" t="s">
        <v>49</v>
      </c>
      <c r="AU143" s="527" t="s">
        <v>50</v>
      </c>
      <c r="AV143" s="527" t="s">
        <v>62</v>
      </c>
      <c r="AW143" s="527" t="s">
        <v>51</v>
      </c>
      <c r="AX143" s="527" t="s">
        <v>48</v>
      </c>
      <c r="AY143" s="527" t="s">
        <v>49</v>
      </c>
      <c r="AZ143" s="527" t="s">
        <v>50</v>
      </c>
      <c r="BA143" s="527" t="s">
        <v>62</v>
      </c>
      <c r="BB143" s="527" t="s">
        <v>51</v>
      </c>
      <c r="BC143" s="527" t="s">
        <v>48</v>
      </c>
      <c r="BD143" s="527" t="s">
        <v>49</v>
      </c>
      <c r="BE143" s="527" t="s">
        <v>50</v>
      </c>
      <c r="BF143" s="527" t="s">
        <v>62</v>
      </c>
      <c r="BG143" s="527" t="s">
        <v>51</v>
      </c>
      <c r="BH143" s="20"/>
    </row>
    <row r="144" spans="1:60" hidden="1" x14ac:dyDescent="0.25">
      <c r="A144" s="555"/>
      <c r="B144" s="528"/>
      <c r="C144" s="528"/>
      <c r="D144" s="528"/>
      <c r="E144" s="555"/>
      <c r="F144" s="540"/>
      <c r="G144" s="540"/>
      <c r="H144" s="540"/>
      <c r="I144" s="540"/>
      <c r="J144" s="555"/>
      <c r="K144" s="540"/>
      <c r="L144" s="540"/>
      <c r="M144" s="540"/>
      <c r="N144" s="540"/>
      <c r="O144" s="98"/>
      <c r="P144" s="98"/>
      <c r="Q144" s="98"/>
      <c r="R144" s="98"/>
      <c r="S144" s="98"/>
      <c r="T144" s="540"/>
      <c r="U144" s="540"/>
      <c r="V144" s="540"/>
      <c r="W144" s="552"/>
      <c r="X144" s="103"/>
      <c r="Y144" s="562"/>
      <c r="Z144" s="38"/>
      <c r="AA144" s="39"/>
      <c r="AB144" s="168"/>
      <c r="AC144" s="540"/>
      <c r="AD144" s="540"/>
      <c r="AE144" s="540"/>
      <c r="AF144" s="98"/>
      <c r="AG144" s="540"/>
      <c r="AH144" s="540"/>
      <c r="AI144" s="540"/>
      <c r="AJ144" s="540"/>
      <c r="AK144" s="540"/>
      <c r="AL144" s="540"/>
      <c r="AM144" s="552"/>
      <c r="AN144" s="528"/>
      <c r="AO144" s="528"/>
      <c r="AP144" s="528"/>
      <c r="AQ144" s="528"/>
      <c r="AR144" s="528"/>
      <c r="AS144" s="528"/>
      <c r="AT144" s="528"/>
      <c r="AU144" s="528"/>
      <c r="AV144" s="528"/>
      <c r="AW144" s="528"/>
      <c r="AX144" s="528"/>
      <c r="AY144" s="528"/>
      <c r="AZ144" s="528"/>
      <c r="BA144" s="528"/>
      <c r="BB144" s="528"/>
      <c r="BC144" s="528"/>
      <c r="BD144" s="528"/>
      <c r="BE144" s="528"/>
      <c r="BF144" s="528"/>
      <c r="BG144" s="528"/>
      <c r="BH144" s="20"/>
    </row>
    <row r="145" spans="1:60" hidden="1" x14ac:dyDescent="0.25">
      <c r="A145" s="555"/>
      <c r="B145" s="528"/>
      <c r="C145" s="528"/>
      <c r="D145" s="528"/>
      <c r="E145" s="555"/>
      <c r="F145" s="540"/>
      <c r="G145" s="540"/>
      <c r="H145" s="540"/>
      <c r="I145" s="540"/>
      <c r="J145" s="555"/>
      <c r="K145" s="540"/>
      <c r="L145" s="540"/>
      <c r="M145" s="540"/>
      <c r="N145" s="540"/>
      <c r="O145" s="98"/>
      <c r="P145" s="98"/>
      <c r="Q145" s="98"/>
      <c r="R145" s="98"/>
      <c r="S145" s="98"/>
      <c r="T145" s="540"/>
      <c r="U145" s="540"/>
      <c r="V145" s="540"/>
      <c r="W145" s="552"/>
      <c r="X145" s="103"/>
      <c r="Y145" s="562"/>
      <c r="Z145" s="38"/>
      <c r="AA145" s="39"/>
      <c r="AB145" s="168"/>
      <c r="AC145" s="540"/>
      <c r="AD145" s="540"/>
      <c r="AE145" s="540"/>
      <c r="AF145" s="98"/>
      <c r="AG145" s="540"/>
      <c r="AH145" s="540"/>
      <c r="AI145" s="540"/>
      <c r="AJ145" s="540"/>
      <c r="AK145" s="540"/>
      <c r="AL145" s="540"/>
      <c r="AM145" s="552"/>
      <c r="AN145" s="528"/>
      <c r="AO145" s="528"/>
      <c r="AP145" s="528"/>
      <c r="AQ145" s="528"/>
      <c r="AR145" s="528"/>
      <c r="AS145" s="528"/>
      <c r="AT145" s="528"/>
      <c r="AU145" s="528"/>
      <c r="AV145" s="528"/>
      <c r="AW145" s="528"/>
      <c r="AX145" s="528"/>
      <c r="AY145" s="528"/>
      <c r="AZ145" s="528"/>
      <c r="BA145" s="528"/>
      <c r="BB145" s="528"/>
      <c r="BC145" s="528"/>
      <c r="BD145" s="528"/>
      <c r="BE145" s="528"/>
      <c r="BF145" s="528"/>
      <c r="BG145" s="528"/>
      <c r="BH145" s="20"/>
    </row>
    <row r="146" spans="1:60" hidden="1" x14ac:dyDescent="0.25">
      <c r="A146" s="555"/>
      <c r="B146" s="528"/>
      <c r="C146" s="528"/>
      <c r="D146" s="528"/>
      <c r="E146" s="555"/>
      <c r="F146" s="540"/>
      <c r="G146" s="540"/>
      <c r="H146" s="540"/>
      <c r="I146" s="540"/>
      <c r="J146" s="555"/>
      <c r="K146" s="540"/>
      <c r="L146" s="540"/>
      <c r="M146" s="540"/>
      <c r="N146" s="540"/>
      <c r="O146" s="98"/>
      <c r="P146" s="98"/>
      <c r="Q146" s="98"/>
      <c r="R146" s="98"/>
      <c r="S146" s="98"/>
      <c r="T146" s="540"/>
      <c r="U146" s="540"/>
      <c r="V146" s="540"/>
      <c r="W146" s="552"/>
      <c r="X146" s="103"/>
      <c r="Y146" s="562"/>
      <c r="Z146" s="38"/>
      <c r="AA146" s="39"/>
      <c r="AB146" s="168"/>
      <c r="AC146" s="540"/>
      <c r="AD146" s="540"/>
      <c r="AE146" s="540"/>
      <c r="AF146" s="98"/>
      <c r="AG146" s="540"/>
      <c r="AH146" s="540"/>
      <c r="AI146" s="540"/>
      <c r="AJ146" s="540"/>
      <c r="AK146" s="540"/>
      <c r="AL146" s="540"/>
      <c r="AM146" s="552"/>
      <c r="AN146" s="528"/>
      <c r="AO146" s="528"/>
      <c r="AP146" s="528"/>
      <c r="AQ146" s="528"/>
      <c r="AR146" s="528"/>
      <c r="AS146" s="528"/>
      <c r="AT146" s="528"/>
      <c r="AU146" s="528"/>
      <c r="AV146" s="528"/>
      <c r="AW146" s="528"/>
      <c r="AX146" s="528"/>
      <c r="AY146" s="528"/>
      <c r="AZ146" s="528"/>
      <c r="BA146" s="528"/>
      <c r="BB146" s="528"/>
      <c r="BC146" s="528"/>
      <c r="BD146" s="528"/>
      <c r="BE146" s="528"/>
      <c r="BF146" s="528"/>
      <c r="BG146" s="528"/>
      <c r="BH146" s="20"/>
    </row>
    <row r="147" spans="1:60" ht="15.75" hidden="1" thickBot="1" x14ac:dyDescent="0.3">
      <c r="A147" s="556"/>
      <c r="B147" s="529"/>
      <c r="C147" s="529"/>
      <c r="D147" s="529"/>
      <c r="E147" s="556"/>
      <c r="F147" s="541"/>
      <c r="G147" s="541"/>
      <c r="H147" s="541"/>
      <c r="I147" s="541"/>
      <c r="J147" s="556"/>
      <c r="K147" s="541"/>
      <c r="L147" s="541"/>
      <c r="M147" s="541"/>
      <c r="N147" s="541"/>
      <c r="O147" s="99"/>
      <c r="P147" s="99"/>
      <c r="Q147" s="99"/>
      <c r="R147" s="99"/>
      <c r="S147" s="99"/>
      <c r="T147" s="541"/>
      <c r="U147" s="541"/>
      <c r="V147" s="541"/>
      <c r="W147" s="553"/>
      <c r="X147" s="104"/>
      <c r="Y147" s="563"/>
      <c r="Z147" s="40"/>
      <c r="AA147" s="41"/>
      <c r="AB147" s="169"/>
      <c r="AC147" s="541"/>
      <c r="AD147" s="541"/>
      <c r="AE147" s="541"/>
      <c r="AF147" s="99"/>
      <c r="AG147" s="541"/>
      <c r="AH147" s="541"/>
      <c r="AI147" s="541"/>
      <c r="AJ147" s="541"/>
      <c r="AK147" s="541"/>
      <c r="AL147" s="541"/>
      <c r="AM147" s="553"/>
      <c r="AN147" s="529"/>
      <c r="AO147" s="529"/>
      <c r="AP147" s="529"/>
      <c r="AQ147" s="529"/>
      <c r="AR147" s="529"/>
      <c r="AS147" s="529"/>
      <c r="AT147" s="529"/>
      <c r="AU147" s="529"/>
      <c r="AV147" s="529"/>
      <c r="AW147" s="529"/>
      <c r="AX147" s="529"/>
      <c r="AY147" s="529"/>
      <c r="AZ147" s="529"/>
      <c r="BA147" s="529"/>
      <c r="BB147" s="529"/>
      <c r="BC147" s="529"/>
      <c r="BD147" s="529"/>
      <c r="BE147" s="529"/>
      <c r="BF147" s="529"/>
      <c r="BG147" s="529"/>
      <c r="BH147" s="20"/>
    </row>
    <row r="148" spans="1:60" hidden="1" x14ac:dyDescent="0.25">
      <c r="A148" s="79" t="s">
        <v>27</v>
      </c>
      <c r="B148" s="56">
        <f t="shared" ref="B148:B167" si="169">B16+B83+B118</f>
        <v>28.25</v>
      </c>
      <c r="C148" s="59">
        <f>C136</f>
        <v>85529</v>
      </c>
      <c r="D148" s="59">
        <f t="shared" ref="D148:D166" si="170">D16+D83+D118</f>
        <v>2416194.25</v>
      </c>
      <c r="E148" s="81">
        <f t="shared" ref="E148:F155" si="171">E16</f>
        <v>0</v>
      </c>
      <c r="F148" s="49">
        <f t="shared" si="171"/>
        <v>0</v>
      </c>
      <c r="G148" s="49"/>
      <c r="H148" s="49">
        <f>H16</f>
        <v>0</v>
      </c>
      <c r="I148" s="82">
        <f t="shared" ref="I148:I158" si="172">I83</f>
        <v>0</v>
      </c>
      <c r="J148" s="64">
        <f t="shared" ref="J148:K155" si="173">J16</f>
        <v>0</v>
      </c>
      <c r="K148" s="18">
        <f t="shared" si="173"/>
        <v>0</v>
      </c>
      <c r="L148" s="11"/>
      <c r="M148" s="18">
        <f t="shared" ref="M148:N155" si="174">M16</f>
        <v>0</v>
      </c>
      <c r="N148" s="27">
        <f t="shared" si="174"/>
        <v>0</v>
      </c>
      <c r="O148" s="100"/>
      <c r="P148" s="100"/>
      <c r="Q148" s="100"/>
      <c r="R148" s="100"/>
      <c r="S148" s="100"/>
      <c r="T148" s="52"/>
      <c r="U148" s="18"/>
      <c r="V148" s="18"/>
      <c r="W148" s="27"/>
      <c r="X148" s="100"/>
      <c r="Y148" s="64">
        <f t="shared" ref="Y148:Y158" si="175">Y16+Y83</f>
        <v>59095.70249967889</v>
      </c>
      <c r="Z148" s="31"/>
      <c r="AA148" s="31"/>
      <c r="AB148" s="31"/>
      <c r="AC148" s="18">
        <f t="shared" ref="AC148:AE155" si="176">AC16</f>
        <v>0</v>
      </c>
      <c r="AD148" s="18">
        <f t="shared" si="176"/>
        <v>0</v>
      </c>
      <c r="AE148" s="87">
        <f t="shared" si="176"/>
        <v>0</v>
      </c>
      <c r="AF148" s="91"/>
      <c r="AG148" s="50">
        <f t="shared" ref="AG148:AH158" si="177">AG83</f>
        <v>0</v>
      </c>
      <c r="AH148" s="50">
        <f t="shared" si="177"/>
        <v>0</v>
      </c>
      <c r="AI148" s="80">
        <f t="shared" ref="AI148:AI158" si="178">AI16+AI83</f>
        <v>485.84744935622984</v>
      </c>
      <c r="AJ148" s="52"/>
      <c r="AK148" s="18"/>
      <c r="AL148" s="18"/>
      <c r="AM148" s="27"/>
      <c r="AN148" s="64"/>
      <c r="AO148" s="18"/>
      <c r="AP148" s="18"/>
      <c r="AQ148" s="18"/>
      <c r="AR148" s="27"/>
      <c r="AS148" s="80"/>
      <c r="AT148" s="50"/>
      <c r="AU148" s="50"/>
      <c r="AV148" s="50"/>
      <c r="AW148" s="51"/>
      <c r="AX148" s="52"/>
      <c r="AY148" s="18"/>
      <c r="AZ148" s="18"/>
      <c r="BA148" s="18"/>
      <c r="BB148" s="27"/>
      <c r="BC148" s="52"/>
      <c r="BD148" s="18"/>
      <c r="BE148" s="18"/>
      <c r="BF148" s="18"/>
      <c r="BG148" s="27"/>
      <c r="BH148" s="21"/>
    </row>
    <row r="149" spans="1:60" hidden="1" x14ac:dyDescent="0.25">
      <c r="A149" s="3" t="s">
        <v>0</v>
      </c>
      <c r="B149" s="58">
        <f t="shared" si="169"/>
        <v>3</v>
      </c>
      <c r="C149" s="60">
        <f>C148</f>
        <v>85529</v>
      </c>
      <c r="D149" s="60">
        <f t="shared" si="170"/>
        <v>256587</v>
      </c>
      <c r="E149" s="61">
        <f t="shared" si="171"/>
        <v>23.649980291683093</v>
      </c>
      <c r="F149" s="9">
        <f t="shared" si="171"/>
        <v>30</v>
      </c>
      <c r="G149" s="19">
        <f t="shared" ref="G149:G155" si="179">G17</f>
        <v>23.076923076923077</v>
      </c>
      <c r="H149" s="9">
        <f t="shared" ref="H149:H155" si="180">H16</f>
        <v>0</v>
      </c>
      <c r="I149" s="83">
        <f t="shared" si="172"/>
        <v>23.076923076923077</v>
      </c>
      <c r="J149" s="65">
        <f t="shared" si="173"/>
        <v>15.766653527788728</v>
      </c>
      <c r="K149" s="19">
        <f t="shared" si="173"/>
        <v>20</v>
      </c>
      <c r="L149" s="19">
        <f t="shared" ref="L149:L155" si="181">L17</f>
        <v>15.384615384615383</v>
      </c>
      <c r="M149" s="19">
        <f t="shared" si="174"/>
        <v>20</v>
      </c>
      <c r="N149" s="28">
        <f t="shared" si="174"/>
        <v>11.834319526627219</v>
      </c>
      <c r="O149" s="101"/>
      <c r="P149" s="101"/>
      <c r="Q149" s="101"/>
      <c r="R149" s="101"/>
      <c r="S149" s="101"/>
      <c r="T149" s="53">
        <f t="shared" ref="T149:W155" si="182">T17</f>
        <v>2437.5765000000001</v>
      </c>
      <c r="U149" s="19">
        <f t="shared" si="182"/>
        <v>2668.5048000000002</v>
      </c>
      <c r="V149" s="19">
        <f t="shared" si="182"/>
        <v>320.73374999999999</v>
      </c>
      <c r="W149" s="28">
        <f t="shared" si="182"/>
        <v>2710.2001875000001</v>
      </c>
      <c r="X149" s="159"/>
      <c r="Y149" s="86">
        <f t="shared" si="175"/>
        <v>10522.205224999998</v>
      </c>
      <c r="Z149" s="10"/>
      <c r="AA149" s="10"/>
      <c r="AB149" s="10"/>
      <c r="AC149" s="19">
        <f t="shared" si="176"/>
        <v>3616.4512166666664</v>
      </c>
      <c r="AD149" s="19">
        <f t="shared" si="176"/>
        <v>15.454919729344729</v>
      </c>
      <c r="AE149" s="88">
        <f t="shared" si="176"/>
        <v>23.182379594017092</v>
      </c>
      <c r="AF149" s="88"/>
      <c r="AG149" s="19">
        <f t="shared" si="177"/>
        <v>3.6307182336182326</v>
      </c>
      <c r="AH149" s="19">
        <f t="shared" si="177"/>
        <v>7.2614364672364653</v>
      </c>
      <c r="AI149" s="80">
        <f t="shared" si="178"/>
        <v>44.966688995726486</v>
      </c>
      <c r="AJ149" s="53">
        <f t="shared" ref="AJ149:AR149" si="183">AJ17</f>
        <v>38</v>
      </c>
      <c r="AK149" s="19">
        <f t="shared" si="183"/>
        <v>32</v>
      </c>
      <c r="AL149" s="19">
        <f t="shared" si="183"/>
        <v>5</v>
      </c>
      <c r="AM149" s="28">
        <f t="shared" si="183"/>
        <v>25</v>
      </c>
      <c r="AN149" s="65">
        <f t="shared" si="183"/>
        <v>15.454919729344731</v>
      </c>
      <c r="AO149" s="19">
        <f t="shared" si="183"/>
        <v>5.8728694971509974</v>
      </c>
      <c r="AP149" s="19">
        <f t="shared" si="183"/>
        <v>4.9455743133903134</v>
      </c>
      <c r="AQ149" s="19">
        <f t="shared" si="183"/>
        <v>0.77274598646723647</v>
      </c>
      <c r="AR149" s="28">
        <f t="shared" si="183"/>
        <v>3.8637299323361822</v>
      </c>
      <c r="AS149" s="53">
        <f t="shared" ref="AS149:AS158" si="184">AS84</f>
        <v>0</v>
      </c>
      <c r="AT149" s="19">
        <f t="shared" ref="AT149:AW155" si="185">AT17</f>
        <v>8.8093042457264961</v>
      </c>
      <c r="AU149" s="19">
        <f t="shared" si="185"/>
        <v>7.4183614700854701</v>
      </c>
      <c r="AV149" s="19">
        <f t="shared" si="185"/>
        <v>1.1591189797008548</v>
      </c>
      <c r="AW149" s="28">
        <f t="shared" si="185"/>
        <v>5.7955948985042731</v>
      </c>
      <c r="AX149" s="53">
        <f t="shared" ref="AX149:BG149" si="186">AX84</f>
        <v>0</v>
      </c>
      <c r="AY149" s="53">
        <f t="shared" si="186"/>
        <v>0</v>
      </c>
      <c r="AZ149" s="53">
        <f t="shared" si="186"/>
        <v>0</v>
      </c>
      <c r="BA149" s="53">
        <f t="shared" si="186"/>
        <v>0</v>
      </c>
      <c r="BB149" s="53">
        <f t="shared" si="186"/>
        <v>0</v>
      </c>
      <c r="BC149" s="53">
        <f t="shared" si="186"/>
        <v>0</v>
      </c>
      <c r="BD149" s="53">
        <f t="shared" si="186"/>
        <v>0</v>
      </c>
      <c r="BE149" s="53">
        <f t="shared" si="186"/>
        <v>0</v>
      </c>
      <c r="BF149" s="53">
        <f t="shared" si="186"/>
        <v>0</v>
      </c>
      <c r="BG149" s="53">
        <f t="shared" si="186"/>
        <v>0</v>
      </c>
      <c r="BH149" s="21"/>
    </row>
    <row r="150" spans="1:60" hidden="1" x14ac:dyDescent="0.25">
      <c r="A150" s="3" t="s">
        <v>1</v>
      </c>
      <c r="B150" s="58">
        <f t="shared" si="169"/>
        <v>3</v>
      </c>
      <c r="C150" s="60">
        <f t="shared" ref="C150:C166" si="187">C149</f>
        <v>85529</v>
      </c>
      <c r="D150" s="60">
        <f t="shared" si="170"/>
        <v>256587</v>
      </c>
      <c r="E150" s="61">
        <f t="shared" si="171"/>
        <v>19.432568985619898</v>
      </c>
      <c r="F150" s="9">
        <f t="shared" si="171"/>
        <v>25</v>
      </c>
      <c r="G150" s="19">
        <f t="shared" si="179"/>
        <v>19.23076923076923</v>
      </c>
      <c r="H150" s="9">
        <f t="shared" si="180"/>
        <v>30</v>
      </c>
      <c r="I150" s="83">
        <f t="shared" si="172"/>
        <v>19.23076923076923</v>
      </c>
      <c r="J150" s="65">
        <f t="shared" si="173"/>
        <v>12.955045990413264</v>
      </c>
      <c r="K150" s="19">
        <f t="shared" si="173"/>
        <v>16.666666666666668</v>
      </c>
      <c r="L150" s="19">
        <f t="shared" si="181"/>
        <v>12.820512820512821</v>
      </c>
      <c r="M150" s="19">
        <f t="shared" si="174"/>
        <v>16.666666666666668</v>
      </c>
      <c r="N150" s="28">
        <f t="shared" si="174"/>
        <v>9.8619329388560146</v>
      </c>
      <c r="O150" s="101"/>
      <c r="P150" s="101"/>
      <c r="Q150" s="101"/>
      <c r="R150" s="101"/>
      <c r="S150" s="101"/>
      <c r="T150" s="53">
        <f t="shared" si="182"/>
        <v>2463.2351999999996</v>
      </c>
      <c r="U150" s="19">
        <f t="shared" si="182"/>
        <v>3802.6193399999997</v>
      </c>
      <c r="V150" s="19">
        <f t="shared" si="182"/>
        <v>384.88049999999998</v>
      </c>
      <c r="W150" s="28">
        <f t="shared" si="182"/>
        <v>3252.2402250000005</v>
      </c>
      <c r="X150" s="159"/>
      <c r="Y150" s="86">
        <f t="shared" si="175"/>
        <v>12688.227150000001</v>
      </c>
      <c r="Z150" s="10"/>
      <c r="AA150" s="10"/>
      <c r="AB150" s="10"/>
      <c r="AC150" s="19">
        <f t="shared" si="176"/>
        <v>4401.3223399999997</v>
      </c>
      <c r="AD150" s="19">
        <f t="shared" si="176"/>
        <v>18.809069829059826</v>
      </c>
      <c r="AE150" s="88">
        <f t="shared" si="176"/>
        <v>28.213604743589741</v>
      </c>
      <c r="AF150" s="88"/>
      <c r="AG150" s="19">
        <f t="shared" si="177"/>
        <v>4.3349313675213681</v>
      </c>
      <c r="AH150" s="19">
        <f t="shared" si="177"/>
        <v>8.6698627350427362</v>
      </c>
      <c r="AI150" s="80">
        <f t="shared" si="178"/>
        <v>54.223192948717951</v>
      </c>
      <c r="AJ150" s="53">
        <f t="shared" ref="AJ150:AR150" si="188">AJ18</f>
        <v>32</v>
      </c>
      <c r="AK150" s="19">
        <f t="shared" si="188"/>
        <v>38</v>
      </c>
      <c r="AL150" s="19">
        <f t="shared" si="188"/>
        <v>5</v>
      </c>
      <c r="AM150" s="28">
        <f t="shared" si="188"/>
        <v>25</v>
      </c>
      <c r="AN150" s="65">
        <f t="shared" si="188"/>
        <v>18.809069829059826</v>
      </c>
      <c r="AO150" s="19">
        <f t="shared" si="188"/>
        <v>6.0189023452991446</v>
      </c>
      <c r="AP150" s="19">
        <f t="shared" si="188"/>
        <v>7.1474465350427341</v>
      </c>
      <c r="AQ150" s="19">
        <f t="shared" si="188"/>
        <v>0.9404534914529914</v>
      </c>
      <c r="AR150" s="28">
        <f t="shared" si="188"/>
        <v>4.7022674572649565</v>
      </c>
      <c r="AS150" s="53">
        <f t="shared" si="184"/>
        <v>0</v>
      </c>
      <c r="AT150" s="19">
        <f t="shared" si="185"/>
        <v>9.0283535179487178</v>
      </c>
      <c r="AU150" s="19">
        <f t="shared" si="185"/>
        <v>10.721169802564102</v>
      </c>
      <c r="AV150" s="19">
        <f t="shared" si="185"/>
        <v>1.4106802371794871</v>
      </c>
      <c r="AW150" s="28">
        <f t="shared" si="185"/>
        <v>7.0534011858974353</v>
      </c>
      <c r="AX150" s="53">
        <f t="shared" ref="AX150:BG150" si="189">AX85</f>
        <v>3.6307182336182326</v>
      </c>
      <c r="AY150" s="53">
        <f t="shared" si="189"/>
        <v>1.0166011054131052</v>
      </c>
      <c r="AZ150" s="53">
        <f t="shared" si="189"/>
        <v>1.3433657464387461</v>
      </c>
      <c r="BA150" s="53">
        <f t="shared" si="189"/>
        <v>0.36307182336182331</v>
      </c>
      <c r="BB150" s="53">
        <f t="shared" si="189"/>
        <v>0.90767955840455816</v>
      </c>
      <c r="BC150" s="53">
        <f t="shared" si="189"/>
        <v>7.2614364672364653</v>
      </c>
      <c r="BD150" s="53">
        <f t="shared" si="189"/>
        <v>2.0332022108262104</v>
      </c>
      <c r="BE150" s="53">
        <f t="shared" si="189"/>
        <v>2.6867314928774921</v>
      </c>
      <c r="BF150" s="53">
        <f t="shared" si="189"/>
        <v>0.72614364672364662</v>
      </c>
      <c r="BG150" s="53">
        <f t="shared" si="189"/>
        <v>1.8153591168091163</v>
      </c>
      <c r="BH150" s="21"/>
    </row>
    <row r="151" spans="1:60" hidden="1" x14ac:dyDescent="0.25">
      <c r="A151" s="3" t="s">
        <v>2</v>
      </c>
      <c r="B151" s="58">
        <f t="shared" si="169"/>
        <v>2.75</v>
      </c>
      <c r="C151" s="60">
        <f t="shared" si="187"/>
        <v>85529</v>
      </c>
      <c r="D151" s="60">
        <f t="shared" si="170"/>
        <v>235204.75</v>
      </c>
      <c r="E151" s="61">
        <f t="shared" si="171"/>
        <v>20.38320423970648</v>
      </c>
      <c r="F151" s="9">
        <f t="shared" si="171"/>
        <v>25</v>
      </c>
      <c r="G151" s="19">
        <f t="shared" si="179"/>
        <v>19.23076923076923</v>
      </c>
      <c r="H151" s="9">
        <f t="shared" si="180"/>
        <v>25</v>
      </c>
      <c r="I151" s="83">
        <f t="shared" si="172"/>
        <v>19.23076923076923</v>
      </c>
      <c r="J151" s="65">
        <f t="shared" si="173"/>
        <v>13.588802826470985</v>
      </c>
      <c r="K151" s="19">
        <f t="shared" si="173"/>
        <v>16.666666666666668</v>
      </c>
      <c r="L151" s="19">
        <f t="shared" si="181"/>
        <v>12.820512820512821</v>
      </c>
      <c r="M151" s="19">
        <f t="shared" si="174"/>
        <v>16.666666666666668</v>
      </c>
      <c r="N151" s="28">
        <f t="shared" si="174"/>
        <v>9.8619329388560146</v>
      </c>
      <c r="O151" s="101"/>
      <c r="P151" s="101"/>
      <c r="Q151" s="101"/>
      <c r="R151" s="101"/>
      <c r="S151" s="101"/>
      <c r="T151" s="53">
        <f t="shared" si="182"/>
        <v>3617.8766999999998</v>
      </c>
      <c r="U151" s="19">
        <f t="shared" si="182"/>
        <v>1801.24074</v>
      </c>
      <c r="V151" s="19">
        <f t="shared" si="182"/>
        <v>769.76099999999997</v>
      </c>
      <c r="W151" s="28">
        <f t="shared" si="182"/>
        <v>3252.2402250000005</v>
      </c>
      <c r="X151" s="159"/>
      <c r="Y151" s="86">
        <f t="shared" si="175"/>
        <v>11199.167260000002</v>
      </c>
      <c r="Z151" s="10"/>
      <c r="AA151" s="10"/>
      <c r="AB151" s="10"/>
      <c r="AC151" s="19">
        <f t="shared" si="176"/>
        <v>4196.0527400000001</v>
      </c>
      <c r="AD151" s="19">
        <f t="shared" si="176"/>
        <v>17.931849316239315</v>
      </c>
      <c r="AE151" s="88">
        <f t="shared" si="176"/>
        <v>26.897773974358973</v>
      </c>
      <c r="AF151" s="88"/>
      <c r="AG151" s="19">
        <f t="shared" si="177"/>
        <v>4.1923830341880342</v>
      </c>
      <c r="AH151" s="19">
        <f t="shared" si="177"/>
        <v>8.3847660683760683</v>
      </c>
      <c r="AI151" s="80">
        <f t="shared" si="178"/>
        <v>47.859689145299143</v>
      </c>
      <c r="AJ151" s="53">
        <f t="shared" ref="AJ151:AR151" si="190">AJ19</f>
        <v>47</v>
      </c>
      <c r="AK151" s="19">
        <f t="shared" si="190"/>
        <v>18</v>
      </c>
      <c r="AL151" s="19">
        <f t="shared" si="190"/>
        <v>10</v>
      </c>
      <c r="AM151" s="28">
        <f t="shared" si="190"/>
        <v>25</v>
      </c>
      <c r="AN151" s="65">
        <f t="shared" si="190"/>
        <v>17.931849316239315</v>
      </c>
      <c r="AO151" s="19">
        <f t="shared" si="190"/>
        <v>8.4279691786324769</v>
      </c>
      <c r="AP151" s="19">
        <f t="shared" si="190"/>
        <v>3.2277328769230764</v>
      </c>
      <c r="AQ151" s="19">
        <f t="shared" si="190"/>
        <v>1.7931849316239317</v>
      </c>
      <c r="AR151" s="28">
        <f t="shared" si="190"/>
        <v>4.4829623290598288</v>
      </c>
      <c r="AS151" s="53">
        <f t="shared" si="184"/>
        <v>0</v>
      </c>
      <c r="AT151" s="19">
        <f t="shared" si="185"/>
        <v>12.641953767948717</v>
      </c>
      <c r="AU151" s="19">
        <f t="shared" si="185"/>
        <v>4.8415993153846149</v>
      </c>
      <c r="AV151" s="19">
        <f t="shared" si="185"/>
        <v>2.6897773974358974</v>
      </c>
      <c r="AW151" s="28">
        <f t="shared" si="185"/>
        <v>6.7244434935897432</v>
      </c>
      <c r="AX151" s="53">
        <f t="shared" ref="AX151:BG151" si="191">AX86</f>
        <v>4.3349313675213681</v>
      </c>
      <c r="AY151" s="53">
        <f t="shared" si="191"/>
        <v>1.7773218606837609</v>
      </c>
      <c r="AZ151" s="53">
        <f t="shared" si="191"/>
        <v>1.0403835282051284</v>
      </c>
      <c r="BA151" s="53">
        <f t="shared" si="191"/>
        <v>0.43349313675213685</v>
      </c>
      <c r="BB151" s="53">
        <f t="shared" si="191"/>
        <v>1.083732841880342</v>
      </c>
      <c r="BC151" s="53">
        <f t="shared" si="191"/>
        <v>8.6698627350427362</v>
      </c>
      <c r="BD151" s="53">
        <f t="shared" si="191"/>
        <v>3.5546437213675217</v>
      </c>
      <c r="BE151" s="53">
        <f t="shared" si="191"/>
        <v>2.0807670564102567</v>
      </c>
      <c r="BF151" s="53">
        <f t="shared" si="191"/>
        <v>0.86698627350427371</v>
      </c>
      <c r="BG151" s="53">
        <f t="shared" si="191"/>
        <v>2.167465683760684</v>
      </c>
      <c r="BH151" s="21"/>
    </row>
    <row r="152" spans="1:60" hidden="1" x14ac:dyDescent="0.25">
      <c r="A152" s="3" t="s">
        <v>3</v>
      </c>
      <c r="B152" s="58">
        <f t="shared" si="169"/>
        <v>3</v>
      </c>
      <c r="C152" s="60">
        <f t="shared" si="187"/>
        <v>85529</v>
      </c>
      <c r="D152" s="60">
        <f t="shared" si="170"/>
        <v>256587</v>
      </c>
      <c r="E152" s="61">
        <f t="shared" si="171"/>
        <v>23.594180102241449</v>
      </c>
      <c r="F152" s="9">
        <f t="shared" si="171"/>
        <v>30</v>
      </c>
      <c r="G152" s="19">
        <f t="shared" si="179"/>
        <v>23.076923076923077</v>
      </c>
      <c r="H152" s="9">
        <f t="shared" si="180"/>
        <v>25</v>
      </c>
      <c r="I152" s="83">
        <f t="shared" si="172"/>
        <v>23.076923076923077</v>
      </c>
      <c r="J152" s="65">
        <f t="shared" si="173"/>
        <v>15.729453401494295</v>
      </c>
      <c r="K152" s="19">
        <f t="shared" si="173"/>
        <v>20</v>
      </c>
      <c r="L152" s="19">
        <f t="shared" si="181"/>
        <v>15.384615384615383</v>
      </c>
      <c r="M152" s="19">
        <f t="shared" si="174"/>
        <v>20</v>
      </c>
      <c r="N152" s="28">
        <f t="shared" si="174"/>
        <v>11.834319526627219</v>
      </c>
      <c r="O152" s="101"/>
      <c r="P152" s="101"/>
      <c r="Q152" s="101"/>
      <c r="R152" s="101"/>
      <c r="S152" s="101"/>
      <c r="T152" s="53">
        <f t="shared" si="182"/>
        <v>1411.2284999999999</v>
      </c>
      <c r="U152" s="19">
        <f t="shared" si="182"/>
        <v>2751.8955750000005</v>
      </c>
      <c r="V152" s="19">
        <f t="shared" si="182"/>
        <v>1282.9349999999999</v>
      </c>
      <c r="W152" s="28">
        <f t="shared" si="182"/>
        <v>2710.2001875000001</v>
      </c>
      <c r="X152" s="159"/>
      <c r="Y152" s="86">
        <f t="shared" si="175"/>
        <v>10663.328074999999</v>
      </c>
      <c r="Z152" s="10"/>
      <c r="AA152" s="10"/>
      <c r="AB152" s="10"/>
      <c r="AC152" s="19">
        <f t="shared" si="176"/>
        <v>3625.0041166666665</v>
      </c>
      <c r="AD152" s="19">
        <f t="shared" si="176"/>
        <v>15.491470584045583</v>
      </c>
      <c r="AE152" s="88">
        <f t="shared" si="176"/>
        <v>23.237205876068373</v>
      </c>
      <c r="AF152" s="88"/>
      <c r="AG152" s="19">
        <f t="shared" si="177"/>
        <v>3.7220953703703699</v>
      </c>
      <c r="AH152" s="19">
        <f t="shared" si="177"/>
        <v>7.4441907407407397</v>
      </c>
      <c r="AI152" s="80">
        <f t="shared" si="178"/>
        <v>45.569778098290591</v>
      </c>
      <c r="AJ152" s="53">
        <f t="shared" ref="AJ152:AR152" si="192">AJ20</f>
        <v>22</v>
      </c>
      <c r="AK152" s="19">
        <f t="shared" si="192"/>
        <v>33</v>
      </c>
      <c r="AL152" s="19">
        <f t="shared" si="192"/>
        <v>20</v>
      </c>
      <c r="AM152" s="28">
        <f t="shared" si="192"/>
        <v>25</v>
      </c>
      <c r="AN152" s="65">
        <f t="shared" si="192"/>
        <v>15.491470584045583</v>
      </c>
      <c r="AO152" s="19">
        <f t="shared" si="192"/>
        <v>3.4081235284900284</v>
      </c>
      <c r="AP152" s="19">
        <f t="shared" si="192"/>
        <v>5.1121852927350426</v>
      </c>
      <c r="AQ152" s="19">
        <f t="shared" si="192"/>
        <v>3.0982941168091167</v>
      </c>
      <c r="AR152" s="28">
        <f t="shared" si="192"/>
        <v>3.8728676460113958</v>
      </c>
      <c r="AS152" s="53">
        <f t="shared" si="184"/>
        <v>0</v>
      </c>
      <c r="AT152" s="19">
        <f t="shared" si="185"/>
        <v>5.1121852927350417</v>
      </c>
      <c r="AU152" s="19">
        <f t="shared" si="185"/>
        <v>7.6682779391025635</v>
      </c>
      <c r="AV152" s="19">
        <f t="shared" si="185"/>
        <v>4.6474411752136744</v>
      </c>
      <c r="AW152" s="28">
        <f t="shared" si="185"/>
        <v>5.8093014690170932</v>
      </c>
      <c r="AX152" s="53">
        <f t="shared" ref="AX152:BG152" si="193">AX87</f>
        <v>4.1923830341880342</v>
      </c>
      <c r="AY152" s="53">
        <f t="shared" si="193"/>
        <v>0.67078128547008553</v>
      </c>
      <c r="AZ152" s="53">
        <f t="shared" si="193"/>
        <v>2.0542676867521368</v>
      </c>
      <c r="BA152" s="53">
        <f t="shared" si="193"/>
        <v>0.41923830341880342</v>
      </c>
      <c r="BB152" s="53">
        <f t="shared" si="193"/>
        <v>1.0480957585470085</v>
      </c>
      <c r="BC152" s="53">
        <f t="shared" si="193"/>
        <v>8.3847660683760683</v>
      </c>
      <c r="BD152" s="53">
        <f t="shared" si="193"/>
        <v>1.3415625709401711</v>
      </c>
      <c r="BE152" s="53">
        <f t="shared" si="193"/>
        <v>4.1085353735042736</v>
      </c>
      <c r="BF152" s="53">
        <f t="shared" si="193"/>
        <v>0.83847660683760683</v>
      </c>
      <c r="BG152" s="53">
        <f t="shared" si="193"/>
        <v>2.0961915170940171</v>
      </c>
      <c r="BH152" s="21"/>
    </row>
    <row r="153" spans="1:60" hidden="1" x14ac:dyDescent="0.25">
      <c r="A153" s="3" t="s">
        <v>4</v>
      </c>
      <c r="B153" s="58">
        <f t="shared" si="169"/>
        <v>3</v>
      </c>
      <c r="C153" s="60">
        <f t="shared" si="187"/>
        <v>85529</v>
      </c>
      <c r="D153" s="60">
        <f t="shared" si="170"/>
        <v>256587</v>
      </c>
      <c r="E153" s="61">
        <f t="shared" si="171"/>
        <v>22.94455066921606</v>
      </c>
      <c r="F153" s="9">
        <f t="shared" si="171"/>
        <v>30</v>
      </c>
      <c r="G153" s="19">
        <f t="shared" si="179"/>
        <v>23.076923076923077</v>
      </c>
      <c r="H153" s="9">
        <f t="shared" si="180"/>
        <v>30</v>
      </c>
      <c r="I153" s="83">
        <f t="shared" si="172"/>
        <v>23.076923076923077</v>
      </c>
      <c r="J153" s="65">
        <f t="shared" si="173"/>
        <v>15.296367112810705</v>
      </c>
      <c r="K153" s="19">
        <f t="shared" si="173"/>
        <v>20</v>
      </c>
      <c r="L153" s="19">
        <f t="shared" si="181"/>
        <v>15.384615384615383</v>
      </c>
      <c r="M153" s="19">
        <f t="shared" si="174"/>
        <v>20</v>
      </c>
      <c r="N153" s="28">
        <f t="shared" si="174"/>
        <v>11.834319526627219</v>
      </c>
      <c r="O153" s="101"/>
      <c r="P153" s="101"/>
      <c r="Q153" s="101"/>
      <c r="R153" s="101"/>
      <c r="S153" s="101"/>
      <c r="T153" s="53">
        <f t="shared" si="182"/>
        <v>1603.66875</v>
      </c>
      <c r="U153" s="19">
        <f t="shared" si="182"/>
        <v>3752.584875</v>
      </c>
      <c r="V153" s="19">
        <f t="shared" si="182"/>
        <v>320.73374999999999</v>
      </c>
      <c r="W153" s="28">
        <f t="shared" si="182"/>
        <v>2710.2001875000001</v>
      </c>
      <c r="X153" s="159"/>
      <c r="Y153" s="86">
        <f t="shared" si="175"/>
        <v>10753.133525000001</v>
      </c>
      <c r="Z153" s="10"/>
      <c r="AA153" s="10"/>
      <c r="AB153" s="10"/>
      <c r="AC153" s="19">
        <f t="shared" si="176"/>
        <v>3727.6389166666668</v>
      </c>
      <c r="AD153" s="19">
        <f t="shared" si="176"/>
        <v>15.93008084045584</v>
      </c>
      <c r="AE153" s="88">
        <f t="shared" si="176"/>
        <v>23.895121260683759</v>
      </c>
      <c r="AF153" s="88"/>
      <c r="AG153" s="19">
        <f t="shared" si="177"/>
        <v>3.6764068019943017</v>
      </c>
      <c r="AH153" s="19">
        <f t="shared" si="177"/>
        <v>7.3528136039886034</v>
      </c>
      <c r="AI153" s="80">
        <f t="shared" si="178"/>
        <v>45.953562072649568</v>
      </c>
      <c r="AJ153" s="53">
        <f t="shared" ref="AJ153:AR153" si="194">AJ21</f>
        <v>25</v>
      </c>
      <c r="AK153" s="19">
        <f t="shared" si="194"/>
        <v>45</v>
      </c>
      <c r="AL153" s="19">
        <f t="shared" si="194"/>
        <v>5</v>
      </c>
      <c r="AM153" s="28">
        <f t="shared" si="194"/>
        <v>25</v>
      </c>
      <c r="AN153" s="65">
        <f t="shared" si="194"/>
        <v>15.93008084045584</v>
      </c>
      <c r="AO153" s="19">
        <f t="shared" si="194"/>
        <v>3.9825202101139601</v>
      </c>
      <c r="AP153" s="19">
        <f t="shared" si="194"/>
        <v>7.1685363782051281</v>
      </c>
      <c r="AQ153" s="19">
        <f t="shared" si="194"/>
        <v>0.79650404202279201</v>
      </c>
      <c r="AR153" s="28">
        <f t="shared" si="194"/>
        <v>3.9825202101139601</v>
      </c>
      <c r="AS153" s="53">
        <f t="shared" si="184"/>
        <v>0</v>
      </c>
      <c r="AT153" s="19">
        <f t="shared" si="185"/>
        <v>5.9737803151709397</v>
      </c>
      <c r="AU153" s="19">
        <f t="shared" si="185"/>
        <v>10.752804567307692</v>
      </c>
      <c r="AV153" s="19">
        <f t="shared" si="185"/>
        <v>1.194756063034188</v>
      </c>
      <c r="AW153" s="28">
        <f t="shared" si="185"/>
        <v>5.9737803151709397</v>
      </c>
      <c r="AX153" s="53">
        <f t="shared" ref="AX153:BG153" si="195">AX88</f>
        <v>3.7220953703703699</v>
      </c>
      <c r="AY153" s="53">
        <f t="shared" si="195"/>
        <v>0.78164002777777764</v>
      </c>
      <c r="AZ153" s="53">
        <f t="shared" si="195"/>
        <v>1.6377219629629627</v>
      </c>
      <c r="BA153" s="53">
        <f t="shared" si="195"/>
        <v>0.37220953703703702</v>
      </c>
      <c r="BB153" s="53">
        <f t="shared" si="195"/>
        <v>0.93052384259259247</v>
      </c>
      <c r="BC153" s="53">
        <f t="shared" si="195"/>
        <v>7.4441907407407397</v>
      </c>
      <c r="BD153" s="53">
        <f t="shared" si="195"/>
        <v>1.5632800555555553</v>
      </c>
      <c r="BE153" s="53">
        <f t="shared" si="195"/>
        <v>3.2754439259259254</v>
      </c>
      <c r="BF153" s="53">
        <f t="shared" si="195"/>
        <v>0.74441907407407404</v>
      </c>
      <c r="BG153" s="53">
        <f t="shared" si="195"/>
        <v>1.8610476851851849</v>
      </c>
      <c r="BH153" s="21"/>
    </row>
    <row r="154" spans="1:60" hidden="1" x14ac:dyDescent="0.25">
      <c r="A154" s="3" t="s">
        <v>5</v>
      </c>
      <c r="B154" s="58">
        <f t="shared" si="169"/>
        <v>8.5</v>
      </c>
      <c r="C154" s="60">
        <f t="shared" si="187"/>
        <v>85529</v>
      </c>
      <c r="D154" s="60">
        <f t="shared" si="170"/>
        <v>726996.5</v>
      </c>
      <c r="E154" s="61">
        <f t="shared" si="171"/>
        <v>19.896538002387587</v>
      </c>
      <c r="F154" s="9">
        <f t="shared" si="171"/>
        <v>25</v>
      </c>
      <c r="G154" s="19">
        <f t="shared" si="179"/>
        <v>19.23076923076923</v>
      </c>
      <c r="H154" s="9">
        <f t="shared" si="180"/>
        <v>30</v>
      </c>
      <c r="I154" s="83">
        <f t="shared" si="172"/>
        <v>19.23076923076923</v>
      </c>
      <c r="J154" s="65">
        <f t="shared" si="173"/>
        <v>13.26435866825839</v>
      </c>
      <c r="K154" s="19">
        <f t="shared" si="173"/>
        <v>16.666666666666668</v>
      </c>
      <c r="L154" s="19">
        <f t="shared" si="181"/>
        <v>12.820512820512821</v>
      </c>
      <c r="M154" s="19">
        <f t="shared" si="174"/>
        <v>16.666666666666668</v>
      </c>
      <c r="N154" s="28">
        <f t="shared" si="174"/>
        <v>9.8619329388560146</v>
      </c>
      <c r="O154" s="101"/>
      <c r="P154" s="101"/>
      <c r="Q154" s="101"/>
      <c r="R154" s="101"/>
      <c r="S154" s="101"/>
      <c r="T154" s="53">
        <f t="shared" si="182"/>
        <v>9160.1558999999997</v>
      </c>
      <c r="U154" s="19">
        <f t="shared" si="182"/>
        <v>7938.8017799999989</v>
      </c>
      <c r="V154" s="19">
        <f t="shared" si="182"/>
        <v>1090.4947499999998</v>
      </c>
      <c r="W154" s="28">
        <f t="shared" si="182"/>
        <v>9214.6806375000015</v>
      </c>
      <c r="X154" s="159"/>
      <c r="Y154" s="86">
        <f t="shared" si="175"/>
        <v>35208.440495000003</v>
      </c>
      <c r="Z154" s="10"/>
      <c r="AA154" s="10"/>
      <c r="AB154" s="10"/>
      <c r="AC154" s="19">
        <f t="shared" si="176"/>
        <v>4298.6875399999999</v>
      </c>
      <c r="AD154" s="19">
        <f t="shared" si="176"/>
        <v>18.370459572649573</v>
      </c>
      <c r="AE154" s="88">
        <f t="shared" si="176"/>
        <v>27.555689358974359</v>
      </c>
      <c r="AF154" s="88"/>
      <c r="AG154" s="19">
        <f t="shared" si="177"/>
        <v>4.2581745726495734</v>
      </c>
      <c r="AH154" s="19">
        <f t="shared" si="177"/>
        <v>8.5163491452991469</v>
      </c>
      <c r="AI154" s="80">
        <f t="shared" si="178"/>
        <v>150.46342091880342</v>
      </c>
      <c r="AJ154" s="53">
        <f t="shared" ref="AJ154:AR154" si="196">AJ22</f>
        <v>42</v>
      </c>
      <c r="AK154" s="19">
        <f t="shared" si="196"/>
        <v>28</v>
      </c>
      <c r="AL154" s="19">
        <f t="shared" si="196"/>
        <v>5</v>
      </c>
      <c r="AM154" s="28">
        <f t="shared" si="196"/>
        <v>25</v>
      </c>
      <c r="AN154" s="65">
        <f t="shared" si="196"/>
        <v>18.370459572649573</v>
      </c>
      <c r="AO154" s="19">
        <f t="shared" si="196"/>
        <v>7.71559302051282</v>
      </c>
      <c r="AP154" s="19">
        <f t="shared" si="196"/>
        <v>5.1437286803418809</v>
      </c>
      <c r="AQ154" s="19">
        <f t="shared" si="196"/>
        <v>0.91852297863247867</v>
      </c>
      <c r="AR154" s="28">
        <f t="shared" si="196"/>
        <v>4.5926148931623931</v>
      </c>
      <c r="AS154" s="53">
        <f t="shared" si="184"/>
        <v>0</v>
      </c>
      <c r="AT154" s="19">
        <f t="shared" si="185"/>
        <v>11.57338953076923</v>
      </c>
      <c r="AU154" s="19">
        <f t="shared" si="185"/>
        <v>7.7155930205128209</v>
      </c>
      <c r="AV154" s="19">
        <f t="shared" si="185"/>
        <v>1.3777844679487181</v>
      </c>
      <c r="AW154" s="28">
        <f t="shared" si="185"/>
        <v>6.8889223397435897</v>
      </c>
      <c r="AX154" s="53">
        <f t="shared" ref="AX154:BG154" si="197">AX89</f>
        <v>3.6764068019943021</v>
      </c>
      <c r="AY154" s="53">
        <f t="shared" si="197"/>
        <v>1.2867423806980056</v>
      </c>
      <c r="AZ154" s="53">
        <f t="shared" si="197"/>
        <v>1.1029220405982905</v>
      </c>
      <c r="BA154" s="53">
        <f t="shared" si="197"/>
        <v>0.36764068019943019</v>
      </c>
      <c r="BB154" s="53">
        <f t="shared" si="197"/>
        <v>0.91910170049857542</v>
      </c>
      <c r="BC154" s="53">
        <f t="shared" si="197"/>
        <v>7.3528136039886043</v>
      </c>
      <c r="BD154" s="53">
        <f t="shared" si="197"/>
        <v>2.5734847613960112</v>
      </c>
      <c r="BE154" s="53">
        <f t="shared" si="197"/>
        <v>2.2058440811965809</v>
      </c>
      <c r="BF154" s="53">
        <f t="shared" si="197"/>
        <v>0.73528136039886038</v>
      </c>
      <c r="BG154" s="53">
        <f t="shared" si="197"/>
        <v>1.8382034009971508</v>
      </c>
      <c r="BH154" s="21"/>
    </row>
    <row r="155" spans="1:60" hidden="1" x14ac:dyDescent="0.25">
      <c r="A155" s="3" t="s">
        <v>6</v>
      </c>
      <c r="B155" s="58">
        <f t="shared" si="169"/>
        <v>2</v>
      </c>
      <c r="C155" s="60">
        <f t="shared" si="187"/>
        <v>85529</v>
      </c>
      <c r="D155" s="60">
        <f t="shared" si="170"/>
        <v>171058</v>
      </c>
      <c r="E155" s="61">
        <f t="shared" si="171"/>
        <v>20.987174504469493</v>
      </c>
      <c r="F155" s="9">
        <f t="shared" si="171"/>
        <v>27</v>
      </c>
      <c r="G155" s="19">
        <f t="shared" si="179"/>
        <v>20.76923076923077</v>
      </c>
      <c r="H155" s="9">
        <f t="shared" si="180"/>
        <v>25</v>
      </c>
      <c r="I155" s="83">
        <f t="shared" si="172"/>
        <v>20.76923076923077</v>
      </c>
      <c r="J155" s="65">
        <f t="shared" si="173"/>
        <v>13.991449669646329</v>
      </c>
      <c r="K155" s="19">
        <f t="shared" si="173"/>
        <v>18</v>
      </c>
      <c r="L155" s="19">
        <f t="shared" si="181"/>
        <v>13.846153846153845</v>
      </c>
      <c r="M155" s="19">
        <f t="shared" si="174"/>
        <v>18</v>
      </c>
      <c r="N155" s="28">
        <f t="shared" si="174"/>
        <v>10.650887573964498</v>
      </c>
      <c r="O155" s="101"/>
      <c r="P155" s="101"/>
      <c r="Q155" s="101"/>
      <c r="R155" s="101"/>
      <c r="S155" s="101"/>
      <c r="T155" s="53">
        <f t="shared" si="182"/>
        <v>1520.5155555555555</v>
      </c>
      <c r="U155" s="19">
        <f t="shared" si="182"/>
        <v>2347.2958888888893</v>
      </c>
      <c r="V155" s="19">
        <f t="shared" si="182"/>
        <v>237.58055555555555</v>
      </c>
      <c r="W155" s="28">
        <f t="shared" si="182"/>
        <v>2007.5556944444443</v>
      </c>
      <c r="X155" s="159"/>
      <c r="Y155" s="86">
        <f t="shared" si="175"/>
        <v>7851.2454259259257</v>
      </c>
      <c r="Z155" s="10"/>
      <c r="AA155" s="10"/>
      <c r="AB155" s="10"/>
      <c r="AC155" s="19">
        <f t="shared" si="176"/>
        <v>4075.2984629629623</v>
      </c>
      <c r="AD155" s="19">
        <f t="shared" si="176"/>
        <v>17.415805397277616</v>
      </c>
      <c r="AE155" s="88">
        <f t="shared" si="176"/>
        <v>26.123708095916424</v>
      </c>
      <c r="AF155" s="88"/>
      <c r="AG155" s="19">
        <f t="shared" si="177"/>
        <v>4.0341313706869268</v>
      </c>
      <c r="AH155" s="19">
        <f t="shared" si="177"/>
        <v>8.0682627413738537</v>
      </c>
      <c r="AI155" s="80">
        <f t="shared" si="178"/>
        <v>33.552330880025323</v>
      </c>
      <c r="AJ155" s="53">
        <f t="shared" ref="AJ155:AR155" si="198">AJ23</f>
        <v>32</v>
      </c>
      <c r="AK155" s="19">
        <f t="shared" si="198"/>
        <v>38</v>
      </c>
      <c r="AL155" s="19">
        <f t="shared" si="198"/>
        <v>5</v>
      </c>
      <c r="AM155" s="28">
        <f t="shared" si="198"/>
        <v>25</v>
      </c>
      <c r="AN155" s="65">
        <f t="shared" si="198"/>
        <v>17.415805397277616</v>
      </c>
      <c r="AO155" s="19">
        <f t="shared" si="198"/>
        <v>5.5730577271288375</v>
      </c>
      <c r="AP155" s="19">
        <f t="shared" si="198"/>
        <v>6.6180060509654943</v>
      </c>
      <c r="AQ155" s="19">
        <f t="shared" si="198"/>
        <v>0.87079026986388086</v>
      </c>
      <c r="AR155" s="28">
        <f t="shared" si="198"/>
        <v>4.353951349319404</v>
      </c>
      <c r="AS155" s="53">
        <f t="shared" si="184"/>
        <v>0</v>
      </c>
      <c r="AT155" s="19">
        <f t="shared" si="185"/>
        <v>8.3595865906932563</v>
      </c>
      <c r="AU155" s="19">
        <f t="shared" si="185"/>
        <v>9.9270090764482415</v>
      </c>
      <c r="AV155" s="19">
        <f t="shared" si="185"/>
        <v>1.3061854047958212</v>
      </c>
      <c r="AW155" s="28">
        <f t="shared" si="185"/>
        <v>6.530927023979106</v>
      </c>
      <c r="AX155" s="53">
        <f t="shared" ref="AX155:BG155" si="199">AX90</f>
        <v>4.2581745726495734</v>
      </c>
      <c r="AY155" s="53">
        <f t="shared" si="199"/>
        <v>1.1071253888888892</v>
      </c>
      <c r="AZ155" s="53">
        <f t="shared" si="199"/>
        <v>1.6606880833333337</v>
      </c>
      <c r="BA155" s="53">
        <f t="shared" si="199"/>
        <v>0.42581745726495734</v>
      </c>
      <c r="BB155" s="53">
        <f t="shared" si="199"/>
        <v>1.0645436431623934</v>
      </c>
      <c r="BC155" s="53">
        <f t="shared" si="199"/>
        <v>8.5163491452991469</v>
      </c>
      <c r="BD155" s="53">
        <f t="shared" si="199"/>
        <v>2.2142507777777785</v>
      </c>
      <c r="BE155" s="53">
        <f t="shared" si="199"/>
        <v>3.3213761666666675</v>
      </c>
      <c r="BF155" s="53">
        <f t="shared" si="199"/>
        <v>0.85163491452991469</v>
      </c>
      <c r="BG155" s="53">
        <f t="shared" si="199"/>
        <v>2.1290872863247867</v>
      </c>
      <c r="BH155" s="21"/>
    </row>
    <row r="156" spans="1:60" hidden="1" x14ac:dyDescent="0.25">
      <c r="A156" s="3" t="s">
        <v>7</v>
      </c>
      <c r="B156" s="58">
        <f t="shared" si="169"/>
        <v>2</v>
      </c>
      <c r="C156" s="60">
        <f t="shared" si="187"/>
        <v>85529</v>
      </c>
      <c r="D156" s="60">
        <f t="shared" si="170"/>
        <v>171058</v>
      </c>
      <c r="E156" s="61">
        <f>E24</f>
        <v>15.615384615384615</v>
      </c>
      <c r="F156" s="9">
        <f t="shared" ref="F156:H158" si="200">F91</f>
        <v>29</v>
      </c>
      <c r="G156" s="9">
        <f t="shared" si="200"/>
        <v>14</v>
      </c>
      <c r="H156" s="9">
        <f t="shared" si="200"/>
        <v>29</v>
      </c>
      <c r="I156" s="83">
        <f t="shared" si="172"/>
        <v>14</v>
      </c>
      <c r="J156" s="65">
        <f t="shared" ref="J156:N158" si="201">J91</f>
        <v>11.111111111111111</v>
      </c>
      <c r="K156" s="19">
        <f t="shared" si="201"/>
        <v>20</v>
      </c>
      <c r="L156" s="19">
        <f t="shared" si="201"/>
        <v>10</v>
      </c>
      <c r="M156" s="19">
        <f t="shared" si="201"/>
        <v>19.333333333333332</v>
      </c>
      <c r="N156" s="28">
        <f t="shared" si="201"/>
        <v>9.3333333333333339</v>
      </c>
      <c r="O156" s="101"/>
      <c r="P156" s="101"/>
      <c r="Q156" s="101"/>
      <c r="R156" s="101"/>
      <c r="S156" s="101"/>
      <c r="T156" s="53">
        <f t="shared" ref="T156:W158" si="202">T91</f>
        <v>855.29</v>
      </c>
      <c r="U156" s="19">
        <f t="shared" si="202"/>
        <v>6842.32</v>
      </c>
      <c r="V156" s="19">
        <f t="shared" si="202"/>
        <v>0</v>
      </c>
      <c r="W156" s="28">
        <f t="shared" si="202"/>
        <v>0</v>
      </c>
      <c r="X156" s="159"/>
      <c r="Y156" s="86">
        <f t="shared" si="175"/>
        <v>10954.453201970444</v>
      </c>
      <c r="Z156" s="10"/>
      <c r="AA156" s="10"/>
      <c r="AB156" s="10"/>
      <c r="AC156" s="19">
        <f t="shared" ref="AC156:AE158" si="203">AC91</f>
        <v>5477.2266009852219</v>
      </c>
      <c r="AD156" s="19">
        <f t="shared" si="203"/>
        <v>23.406951286261631</v>
      </c>
      <c r="AE156" s="88">
        <f t="shared" si="203"/>
        <v>35.110426929392446</v>
      </c>
      <c r="AF156" s="88"/>
      <c r="AG156" s="19">
        <f t="shared" si="177"/>
        <v>5.8517378215654077</v>
      </c>
      <c r="AH156" s="19">
        <f t="shared" si="177"/>
        <v>11.703475643130815</v>
      </c>
      <c r="AI156" s="80">
        <f t="shared" si="178"/>
        <v>46.813902572523261</v>
      </c>
      <c r="AJ156" s="53">
        <f t="shared" ref="AJ156:AR156" si="204">AJ91</f>
        <v>20</v>
      </c>
      <c r="AK156" s="19">
        <f t="shared" si="204"/>
        <v>80</v>
      </c>
      <c r="AL156" s="19">
        <f t="shared" si="204"/>
        <v>0</v>
      </c>
      <c r="AM156" s="28">
        <f t="shared" si="204"/>
        <v>0</v>
      </c>
      <c r="AN156" s="65">
        <f t="shared" si="204"/>
        <v>23.406951286261631</v>
      </c>
      <c r="AO156" s="19">
        <f t="shared" si="204"/>
        <v>4.6813902572523265</v>
      </c>
      <c r="AP156" s="19">
        <f t="shared" si="204"/>
        <v>18.725561029009306</v>
      </c>
      <c r="AQ156" s="19">
        <f t="shared" si="204"/>
        <v>0</v>
      </c>
      <c r="AR156" s="28">
        <f t="shared" si="204"/>
        <v>0</v>
      </c>
      <c r="AS156" s="53">
        <f t="shared" si="184"/>
        <v>0</v>
      </c>
      <c r="AT156" s="19">
        <f t="shared" ref="AT156:AW158" si="205">AT91</f>
        <v>0</v>
      </c>
      <c r="AU156" s="19">
        <f t="shared" si="205"/>
        <v>0</v>
      </c>
      <c r="AV156" s="19">
        <f t="shared" si="205"/>
        <v>0</v>
      </c>
      <c r="AW156" s="28">
        <f t="shared" si="205"/>
        <v>0</v>
      </c>
      <c r="AX156" s="53">
        <f t="shared" ref="AX156:BG156" si="206">AX91</f>
        <v>4.0341313706869268</v>
      </c>
      <c r="AY156" s="53">
        <f t="shared" si="206"/>
        <v>0.80682627413738539</v>
      </c>
      <c r="AZ156" s="53">
        <f t="shared" si="206"/>
        <v>3.2273050965495416</v>
      </c>
      <c r="BA156" s="53">
        <f t="shared" si="206"/>
        <v>0</v>
      </c>
      <c r="BB156" s="53">
        <f t="shared" si="206"/>
        <v>0</v>
      </c>
      <c r="BC156" s="53">
        <f t="shared" si="206"/>
        <v>8.0682627413738537</v>
      </c>
      <c r="BD156" s="53">
        <f t="shared" si="206"/>
        <v>1.6136525482747708</v>
      </c>
      <c r="BE156" s="53">
        <f t="shared" si="206"/>
        <v>6.4546101930990831</v>
      </c>
      <c r="BF156" s="53">
        <f t="shared" si="206"/>
        <v>0</v>
      </c>
      <c r="BG156" s="53">
        <f t="shared" si="206"/>
        <v>0</v>
      </c>
      <c r="BH156" s="21"/>
    </row>
    <row r="157" spans="1:60" hidden="1" x14ac:dyDescent="0.25">
      <c r="A157" s="3" t="s">
        <v>11</v>
      </c>
      <c r="B157" s="58">
        <f t="shared" si="169"/>
        <v>1</v>
      </c>
      <c r="C157" s="60">
        <f t="shared" si="187"/>
        <v>85529</v>
      </c>
      <c r="D157" s="60">
        <f t="shared" si="170"/>
        <v>85529</v>
      </c>
      <c r="E157" s="61">
        <f>E25</f>
        <v>22.226277372262771</v>
      </c>
      <c r="F157" s="9">
        <f t="shared" si="200"/>
        <v>29</v>
      </c>
      <c r="G157" s="9">
        <f t="shared" si="200"/>
        <v>21</v>
      </c>
      <c r="H157" s="9">
        <f t="shared" si="200"/>
        <v>29</v>
      </c>
      <c r="I157" s="83">
        <f t="shared" si="172"/>
        <v>21</v>
      </c>
      <c r="J157" s="65">
        <f t="shared" si="201"/>
        <v>16.129032258064516</v>
      </c>
      <c r="K157" s="19">
        <f t="shared" si="201"/>
        <v>20</v>
      </c>
      <c r="L157" s="19">
        <f t="shared" si="201"/>
        <v>15.384615384615383</v>
      </c>
      <c r="M157" s="19">
        <f t="shared" si="201"/>
        <v>19.333333333333332</v>
      </c>
      <c r="N157" s="28">
        <f t="shared" si="201"/>
        <v>14</v>
      </c>
      <c r="O157" s="101"/>
      <c r="P157" s="101"/>
      <c r="Q157" s="101"/>
      <c r="R157" s="101"/>
      <c r="S157" s="101"/>
      <c r="T157" s="53">
        <f t="shared" si="202"/>
        <v>427.64499999999998</v>
      </c>
      <c r="U157" s="19">
        <f t="shared" si="202"/>
        <v>2223.7539999999999</v>
      </c>
      <c r="V157" s="19">
        <f t="shared" si="202"/>
        <v>0</v>
      </c>
      <c r="W157" s="19">
        <f t="shared" si="202"/>
        <v>0</v>
      </c>
      <c r="X157" s="159"/>
      <c r="Y157" s="86">
        <f t="shared" si="175"/>
        <v>3848.1027914614124</v>
      </c>
      <c r="Z157" s="10"/>
      <c r="AA157" s="10"/>
      <c r="AB157" s="10"/>
      <c r="AC157" s="19">
        <f t="shared" si="203"/>
        <v>3848.1027914614124</v>
      </c>
      <c r="AD157" s="19">
        <f t="shared" si="203"/>
        <v>16.444883724194071</v>
      </c>
      <c r="AE157" s="88">
        <f t="shared" si="203"/>
        <v>24.667325586291106</v>
      </c>
      <c r="AF157" s="88"/>
      <c r="AG157" s="19">
        <f t="shared" si="177"/>
        <v>4.1112209310485177</v>
      </c>
      <c r="AH157" s="19">
        <f t="shared" si="177"/>
        <v>8.2224418620970354</v>
      </c>
      <c r="AI157" s="80">
        <f t="shared" si="178"/>
        <v>16.444883724194071</v>
      </c>
      <c r="AJ157" s="53">
        <f t="shared" ref="AJ157:AR157" si="207">AJ92</f>
        <v>20</v>
      </c>
      <c r="AK157" s="19">
        <f t="shared" si="207"/>
        <v>80</v>
      </c>
      <c r="AL157" s="19">
        <f t="shared" si="207"/>
        <v>0</v>
      </c>
      <c r="AM157" s="19">
        <f t="shared" si="207"/>
        <v>0</v>
      </c>
      <c r="AN157" s="19">
        <f t="shared" si="207"/>
        <v>16.444883724194071</v>
      </c>
      <c r="AO157" s="19">
        <f t="shared" si="207"/>
        <v>3.2889767448388145</v>
      </c>
      <c r="AP157" s="19">
        <f t="shared" si="207"/>
        <v>13.155906979355258</v>
      </c>
      <c r="AQ157" s="19">
        <f t="shared" si="207"/>
        <v>0</v>
      </c>
      <c r="AR157" s="19">
        <f t="shared" si="207"/>
        <v>0</v>
      </c>
      <c r="AS157" s="19">
        <f t="shared" si="184"/>
        <v>0</v>
      </c>
      <c r="AT157" s="19">
        <f t="shared" si="205"/>
        <v>0</v>
      </c>
      <c r="AU157" s="19">
        <f t="shared" si="205"/>
        <v>0</v>
      </c>
      <c r="AV157" s="19">
        <f t="shared" si="205"/>
        <v>0</v>
      </c>
      <c r="AW157" s="19">
        <f t="shared" si="205"/>
        <v>0</v>
      </c>
      <c r="AX157" s="53">
        <f t="shared" ref="AX157:BG157" si="208">AX92</f>
        <v>5.8517378215654077</v>
      </c>
      <c r="AY157" s="53">
        <f t="shared" si="208"/>
        <v>1.1703475643130816</v>
      </c>
      <c r="AZ157" s="53">
        <f t="shared" si="208"/>
        <v>4.6813902572523265</v>
      </c>
      <c r="BA157" s="53">
        <f t="shared" si="208"/>
        <v>0</v>
      </c>
      <c r="BB157" s="53">
        <f t="shared" si="208"/>
        <v>0</v>
      </c>
      <c r="BC157" s="53">
        <f t="shared" si="208"/>
        <v>11.703475643130815</v>
      </c>
      <c r="BD157" s="53">
        <f t="shared" si="208"/>
        <v>2.3406951286261632</v>
      </c>
      <c r="BE157" s="53">
        <f t="shared" si="208"/>
        <v>9.362780514504653</v>
      </c>
      <c r="BF157" s="53">
        <f t="shared" si="208"/>
        <v>0</v>
      </c>
      <c r="BG157" s="53">
        <f t="shared" si="208"/>
        <v>0</v>
      </c>
      <c r="BH157" s="21"/>
    </row>
    <row r="158" spans="1:60" hidden="1" x14ac:dyDescent="0.25">
      <c r="A158" s="4" t="s">
        <v>20</v>
      </c>
      <c r="B158" s="58">
        <f t="shared" si="169"/>
        <v>2.5</v>
      </c>
      <c r="C158" s="60">
        <f t="shared" si="187"/>
        <v>85529</v>
      </c>
      <c r="D158" s="60">
        <f t="shared" si="170"/>
        <v>213822.5</v>
      </c>
      <c r="E158" s="61">
        <f>E26</f>
        <v>24.048096192384765</v>
      </c>
      <c r="F158" s="9">
        <f t="shared" si="200"/>
        <v>30</v>
      </c>
      <c r="G158" s="19">
        <f t="shared" si="200"/>
        <v>23.076923076923077</v>
      </c>
      <c r="H158" s="9">
        <f t="shared" si="200"/>
        <v>30</v>
      </c>
      <c r="I158" s="83">
        <f t="shared" si="172"/>
        <v>23.076923076923077</v>
      </c>
      <c r="J158" s="65">
        <f t="shared" si="201"/>
        <v>17.079419299743808</v>
      </c>
      <c r="K158" s="19">
        <f t="shared" si="201"/>
        <v>20</v>
      </c>
      <c r="L158" s="19">
        <f t="shared" si="201"/>
        <v>15.384615384615383</v>
      </c>
      <c r="M158" s="19">
        <f t="shared" si="201"/>
        <v>20</v>
      </c>
      <c r="N158" s="19">
        <f t="shared" si="201"/>
        <v>15.384615384615385</v>
      </c>
      <c r="O158" s="53"/>
      <c r="P158" s="53"/>
      <c r="Q158" s="53"/>
      <c r="R158" s="53"/>
      <c r="S158" s="53"/>
      <c r="T158" s="53">
        <f t="shared" si="202"/>
        <v>1411.2284999999999</v>
      </c>
      <c r="U158" s="19">
        <f t="shared" si="202"/>
        <v>1779.0032000000001</v>
      </c>
      <c r="V158" s="19">
        <f t="shared" si="202"/>
        <v>427.64499999999998</v>
      </c>
      <c r="W158" s="19">
        <f t="shared" si="202"/>
        <v>1389.8462500000001</v>
      </c>
      <c r="X158" s="80"/>
      <c r="Y158" s="86">
        <f t="shared" si="175"/>
        <v>8673.3533416666669</v>
      </c>
      <c r="Z158" s="10"/>
      <c r="AA158" s="10"/>
      <c r="AB158" s="10"/>
      <c r="AC158" s="19">
        <f t="shared" si="203"/>
        <v>3338.4819666666667</v>
      </c>
      <c r="AD158" s="19">
        <f t="shared" si="203"/>
        <v>14.267016951566951</v>
      </c>
      <c r="AE158" s="88">
        <f t="shared" si="203"/>
        <v>21.400525427350427</v>
      </c>
      <c r="AF158" s="88"/>
      <c r="AG158" s="19">
        <f t="shared" si="177"/>
        <v>3.5667542378917378</v>
      </c>
      <c r="AH158" s="19">
        <f t="shared" si="177"/>
        <v>7.1335084757834757</v>
      </c>
      <c r="AI158" s="80">
        <f t="shared" si="178"/>
        <v>37.065612571225074</v>
      </c>
      <c r="AJ158" s="53">
        <f t="shared" ref="AJ158:AR158" si="209">AJ93</f>
        <v>33</v>
      </c>
      <c r="AK158" s="19">
        <f t="shared" si="209"/>
        <v>32</v>
      </c>
      <c r="AL158" s="19">
        <f t="shared" si="209"/>
        <v>10</v>
      </c>
      <c r="AM158" s="19">
        <f t="shared" si="209"/>
        <v>25</v>
      </c>
      <c r="AN158" s="19">
        <f t="shared" si="209"/>
        <v>14.267016951566953</v>
      </c>
      <c r="AO158" s="19">
        <f t="shared" si="209"/>
        <v>4.7081155940170945</v>
      </c>
      <c r="AP158" s="19">
        <f t="shared" si="209"/>
        <v>4.5654454245014247</v>
      </c>
      <c r="AQ158" s="19">
        <f t="shared" si="209"/>
        <v>1.4267016951566953</v>
      </c>
      <c r="AR158" s="19">
        <f t="shared" si="209"/>
        <v>3.5667542378917378</v>
      </c>
      <c r="AS158" s="19">
        <f t="shared" si="184"/>
        <v>0</v>
      </c>
      <c r="AT158" s="19">
        <f t="shared" si="205"/>
        <v>0</v>
      </c>
      <c r="AU158" s="19">
        <f t="shared" si="205"/>
        <v>0</v>
      </c>
      <c r="AV158" s="19">
        <f t="shared" si="205"/>
        <v>0</v>
      </c>
      <c r="AW158" s="19">
        <f t="shared" si="205"/>
        <v>0</v>
      </c>
      <c r="AX158" s="53">
        <f t="shared" ref="AX158:BG158" si="210">AX93</f>
        <v>4.1112209310485177</v>
      </c>
      <c r="AY158" s="53">
        <f t="shared" si="210"/>
        <v>1.3567029072460108</v>
      </c>
      <c r="AZ158" s="53">
        <f t="shared" si="210"/>
        <v>1.3155906979355256</v>
      </c>
      <c r="BA158" s="53">
        <f t="shared" si="210"/>
        <v>0.41112209310485182</v>
      </c>
      <c r="BB158" s="53">
        <f t="shared" si="210"/>
        <v>1.0278052327621294</v>
      </c>
      <c r="BC158" s="53">
        <f t="shared" si="210"/>
        <v>8.2224418620970354</v>
      </c>
      <c r="BD158" s="53">
        <f t="shared" si="210"/>
        <v>2.7134058144920217</v>
      </c>
      <c r="BE158" s="53">
        <f t="shared" si="210"/>
        <v>2.6311813958710513</v>
      </c>
      <c r="BF158" s="53">
        <f t="shared" si="210"/>
        <v>0.82224418620970363</v>
      </c>
      <c r="BG158" s="53">
        <f t="shared" si="210"/>
        <v>2.0556104655242589</v>
      </c>
      <c r="BH158" s="21"/>
    </row>
    <row r="159" spans="1:60" hidden="1" x14ac:dyDescent="0.25">
      <c r="A159" s="4" t="s">
        <v>12</v>
      </c>
      <c r="B159" s="58">
        <f t="shared" si="169"/>
        <v>0.5</v>
      </c>
      <c r="C159" s="60">
        <f t="shared" si="187"/>
        <v>85529</v>
      </c>
      <c r="D159" s="60">
        <f t="shared" si="170"/>
        <v>42764.5</v>
      </c>
      <c r="E159" s="61">
        <f t="shared" ref="E159:Y166" si="211">E129</f>
        <v>20</v>
      </c>
      <c r="F159" s="9">
        <f t="shared" si="211"/>
        <v>20</v>
      </c>
      <c r="G159" s="9">
        <f t="shared" si="211"/>
        <v>15.384615384615383</v>
      </c>
      <c r="H159" s="9">
        <f t="shared" si="211"/>
        <v>0</v>
      </c>
      <c r="I159" s="83">
        <f t="shared" si="211"/>
        <v>0</v>
      </c>
      <c r="J159" s="5">
        <f t="shared" si="211"/>
        <v>0</v>
      </c>
      <c r="K159" s="9">
        <f t="shared" si="211"/>
        <v>0</v>
      </c>
      <c r="L159" s="9">
        <f t="shared" si="211"/>
        <v>0</v>
      </c>
      <c r="M159" s="9">
        <f t="shared" si="211"/>
        <v>0</v>
      </c>
      <c r="N159" s="63">
        <f t="shared" si="211"/>
        <v>0</v>
      </c>
      <c r="O159" s="155"/>
      <c r="P159" s="155"/>
      <c r="Q159" s="155"/>
      <c r="R159" s="155"/>
      <c r="S159" s="155"/>
      <c r="T159" s="53">
        <f t="shared" si="211"/>
        <v>0</v>
      </c>
      <c r="U159" s="19">
        <f t="shared" si="211"/>
        <v>0</v>
      </c>
      <c r="V159" s="19">
        <f t="shared" si="211"/>
        <v>0</v>
      </c>
      <c r="W159" s="28">
        <f t="shared" si="211"/>
        <v>0</v>
      </c>
      <c r="X159" s="155"/>
      <c r="Y159" s="65">
        <f t="shared" si="211"/>
        <v>2138.2249999999999</v>
      </c>
      <c r="Z159" s="10"/>
      <c r="AA159" s="10"/>
      <c r="AB159" s="10"/>
      <c r="AC159" s="19">
        <f t="shared" ref="AC159:AW166" si="212">AC129</f>
        <v>4276.45</v>
      </c>
      <c r="AD159" s="19">
        <f t="shared" si="212"/>
        <v>18.27542735042735</v>
      </c>
      <c r="AE159" s="88">
        <f t="shared" si="212"/>
        <v>27.413141025641025</v>
      </c>
      <c r="AF159" s="88"/>
      <c r="AG159" s="19">
        <f>AG129</f>
        <v>4.5688568376068375</v>
      </c>
      <c r="AH159" s="19">
        <f>AH129</f>
        <v>9.1377136752136749</v>
      </c>
      <c r="AI159" s="53">
        <f>AI129</f>
        <v>9.1377136752136749</v>
      </c>
      <c r="AJ159" s="53">
        <f t="shared" si="212"/>
        <v>100</v>
      </c>
      <c r="AK159" s="19">
        <f t="shared" si="212"/>
        <v>0</v>
      </c>
      <c r="AL159" s="19">
        <f t="shared" si="212"/>
        <v>0</v>
      </c>
      <c r="AM159" s="28">
        <f t="shared" si="212"/>
        <v>0</v>
      </c>
      <c r="AN159" s="65">
        <f t="shared" si="212"/>
        <v>18.27542735042735</v>
      </c>
      <c r="AO159" s="19">
        <f t="shared" si="212"/>
        <v>18.27542735042735</v>
      </c>
      <c r="AP159" s="19">
        <f t="shared" si="212"/>
        <v>0</v>
      </c>
      <c r="AQ159" s="19">
        <f t="shared" si="212"/>
        <v>0</v>
      </c>
      <c r="AR159" s="28">
        <f t="shared" si="212"/>
        <v>0</v>
      </c>
      <c r="AS159" s="53">
        <f t="shared" si="212"/>
        <v>0</v>
      </c>
      <c r="AT159" s="19">
        <f t="shared" si="212"/>
        <v>0</v>
      </c>
      <c r="AU159" s="19">
        <f t="shared" si="212"/>
        <v>0</v>
      </c>
      <c r="AV159" s="19">
        <f t="shared" si="212"/>
        <v>0</v>
      </c>
      <c r="AW159" s="28">
        <f t="shared" si="212"/>
        <v>0</v>
      </c>
      <c r="AX159" s="53">
        <f>AX129</f>
        <v>4.5688568376068375</v>
      </c>
      <c r="AY159" s="53">
        <f t="shared" ref="AY159:BG159" si="213">AY129</f>
        <v>4.5688568376068375</v>
      </c>
      <c r="AZ159" s="53">
        <f t="shared" si="213"/>
        <v>0</v>
      </c>
      <c r="BA159" s="53">
        <f t="shared" si="213"/>
        <v>0</v>
      </c>
      <c r="BB159" s="53">
        <f t="shared" si="213"/>
        <v>0</v>
      </c>
      <c r="BC159" s="53">
        <f t="shared" si="213"/>
        <v>9.1377136752136749</v>
      </c>
      <c r="BD159" s="53">
        <f t="shared" si="213"/>
        <v>9.1377136752136749</v>
      </c>
      <c r="BE159" s="53">
        <f t="shared" si="213"/>
        <v>0</v>
      </c>
      <c r="BF159" s="53">
        <f t="shared" si="213"/>
        <v>0</v>
      </c>
      <c r="BG159" s="53">
        <f t="shared" si="213"/>
        <v>0</v>
      </c>
      <c r="BH159" s="21"/>
    </row>
    <row r="160" spans="1:60" hidden="1" x14ac:dyDescent="0.25">
      <c r="A160" s="4" t="s">
        <v>13</v>
      </c>
      <c r="B160" s="58">
        <f t="shared" si="169"/>
        <v>0.5</v>
      </c>
      <c r="C160" s="60">
        <f t="shared" si="187"/>
        <v>85529</v>
      </c>
      <c r="D160" s="60">
        <f t="shared" si="170"/>
        <v>42764.5</v>
      </c>
      <c r="E160" s="61">
        <f t="shared" si="211"/>
        <v>16.528925619834709</v>
      </c>
      <c r="F160" s="9">
        <f t="shared" si="211"/>
        <v>20</v>
      </c>
      <c r="G160" s="9">
        <f t="shared" si="211"/>
        <v>15.384615384615383</v>
      </c>
      <c r="H160" s="9">
        <f t="shared" si="211"/>
        <v>0</v>
      </c>
      <c r="I160" s="83">
        <f t="shared" si="211"/>
        <v>0</v>
      </c>
      <c r="J160" s="65">
        <f t="shared" si="211"/>
        <v>0</v>
      </c>
      <c r="K160" s="19">
        <f t="shared" si="211"/>
        <v>0</v>
      </c>
      <c r="L160" s="9">
        <f t="shared" si="211"/>
        <v>0</v>
      </c>
      <c r="M160" s="9">
        <f t="shared" si="211"/>
        <v>0</v>
      </c>
      <c r="N160" s="63">
        <f t="shared" si="211"/>
        <v>0</v>
      </c>
      <c r="O160" s="155"/>
      <c r="P160" s="155"/>
      <c r="Q160" s="155"/>
      <c r="R160" s="155"/>
      <c r="S160" s="155"/>
      <c r="T160" s="53">
        <f t="shared" si="211"/>
        <v>0</v>
      </c>
      <c r="U160" s="19">
        <f t="shared" si="211"/>
        <v>0</v>
      </c>
      <c r="V160" s="19">
        <f t="shared" si="211"/>
        <v>0</v>
      </c>
      <c r="W160" s="28">
        <f t="shared" si="211"/>
        <v>0</v>
      </c>
      <c r="X160" s="155"/>
      <c r="Y160" s="65">
        <f t="shared" si="211"/>
        <v>2587.2522500000005</v>
      </c>
      <c r="Z160" s="10"/>
      <c r="AA160" s="10"/>
      <c r="AB160" s="10"/>
      <c r="AC160" s="19">
        <f t="shared" si="212"/>
        <v>5174.5045000000009</v>
      </c>
      <c r="AD160" s="19">
        <f t="shared" si="212"/>
        <v>22.113267094017097</v>
      </c>
      <c r="AE160" s="88">
        <f t="shared" si="212"/>
        <v>33.169900641025649</v>
      </c>
      <c r="AF160" s="88"/>
      <c r="AG160" s="19">
        <f t="shared" si="212"/>
        <v>5.5283167735042742</v>
      </c>
      <c r="AH160" s="19">
        <f t="shared" si="212"/>
        <v>11.056633547008548</v>
      </c>
      <c r="AI160" s="53">
        <f t="shared" si="212"/>
        <v>11.056633547008548</v>
      </c>
      <c r="AJ160" s="53">
        <f t="shared" si="212"/>
        <v>30</v>
      </c>
      <c r="AK160" s="19">
        <f t="shared" si="212"/>
        <v>70</v>
      </c>
      <c r="AL160" s="19">
        <f t="shared" si="212"/>
        <v>0</v>
      </c>
      <c r="AM160" s="28">
        <f t="shared" si="212"/>
        <v>0</v>
      </c>
      <c r="AN160" s="65">
        <f t="shared" si="212"/>
        <v>22.113267094017097</v>
      </c>
      <c r="AO160" s="19">
        <f t="shared" si="212"/>
        <v>6.6339801282051285</v>
      </c>
      <c r="AP160" s="19">
        <f t="shared" si="212"/>
        <v>15.479286965811967</v>
      </c>
      <c r="AQ160" s="19">
        <f t="shared" si="212"/>
        <v>0</v>
      </c>
      <c r="AR160" s="28">
        <f t="shared" si="212"/>
        <v>0</v>
      </c>
      <c r="AS160" s="53">
        <f t="shared" si="212"/>
        <v>0</v>
      </c>
      <c r="AT160" s="19">
        <f t="shared" si="212"/>
        <v>0</v>
      </c>
      <c r="AU160" s="19">
        <f t="shared" si="212"/>
        <v>0</v>
      </c>
      <c r="AV160" s="19">
        <f t="shared" si="212"/>
        <v>0</v>
      </c>
      <c r="AW160" s="28">
        <f t="shared" si="212"/>
        <v>0</v>
      </c>
      <c r="AX160" s="53">
        <f t="shared" ref="AW160:BG166" si="214">AX130</f>
        <v>5.5283167735042742</v>
      </c>
      <c r="AY160" s="53">
        <f t="shared" si="214"/>
        <v>1.6584950320512821</v>
      </c>
      <c r="AZ160" s="53">
        <f t="shared" si="214"/>
        <v>3.8698217414529918</v>
      </c>
      <c r="BA160" s="53">
        <f t="shared" si="214"/>
        <v>0</v>
      </c>
      <c r="BB160" s="53">
        <f t="shared" si="214"/>
        <v>0</v>
      </c>
      <c r="BC160" s="53">
        <f t="shared" si="214"/>
        <v>11.056633547008548</v>
      </c>
      <c r="BD160" s="53">
        <f t="shared" si="214"/>
        <v>3.3169900641025643</v>
      </c>
      <c r="BE160" s="53">
        <f t="shared" si="214"/>
        <v>7.7396434829059837</v>
      </c>
      <c r="BF160" s="53">
        <f t="shared" si="214"/>
        <v>0</v>
      </c>
      <c r="BG160" s="53">
        <f t="shared" si="214"/>
        <v>0</v>
      </c>
      <c r="BH160" s="21"/>
    </row>
    <row r="161" spans="1:60" hidden="1" x14ac:dyDescent="0.25">
      <c r="A161" s="4" t="s">
        <v>24</v>
      </c>
      <c r="B161" s="58">
        <f t="shared" si="169"/>
        <v>0.5</v>
      </c>
      <c r="C161" s="60">
        <f t="shared" si="187"/>
        <v>85529</v>
      </c>
      <c r="D161" s="60">
        <f t="shared" si="170"/>
        <v>42764.5</v>
      </c>
      <c r="E161" s="61">
        <f t="shared" si="211"/>
        <v>16.528925619834709</v>
      </c>
      <c r="F161" s="9">
        <f t="shared" si="211"/>
        <v>20</v>
      </c>
      <c r="G161" s="9">
        <f t="shared" si="211"/>
        <v>15.384615384615383</v>
      </c>
      <c r="H161" s="9">
        <f t="shared" si="211"/>
        <v>0</v>
      </c>
      <c r="I161" s="83">
        <f t="shared" si="211"/>
        <v>0</v>
      </c>
      <c r="J161" s="65">
        <f t="shared" si="211"/>
        <v>0</v>
      </c>
      <c r="K161" s="9">
        <f t="shared" si="211"/>
        <v>0</v>
      </c>
      <c r="L161" s="9">
        <f t="shared" si="211"/>
        <v>0</v>
      </c>
      <c r="M161" s="9">
        <f t="shared" si="211"/>
        <v>0</v>
      </c>
      <c r="N161" s="63">
        <f t="shared" si="211"/>
        <v>0</v>
      </c>
      <c r="O161" s="155"/>
      <c r="P161" s="155"/>
      <c r="Q161" s="155"/>
      <c r="R161" s="155"/>
      <c r="S161" s="155"/>
      <c r="T161" s="53">
        <f t="shared" si="211"/>
        <v>0</v>
      </c>
      <c r="U161" s="19">
        <f t="shared" si="211"/>
        <v>0</v>
      </c>
      <c r="V161" s="19">
        <f t="shared" si="211"/>
        <v>0</v>
      </c>
      <c r="W161" s="28">
        <f t="shared" si="211"/>
        <v>0</v>
      </c>
      <c r="X161" s="155"/>
      <c r="Y161" s="65">
        <f t="shared" si="211"/>
        <v>2587.2522500000005</v>
      </c>
      <c r="Z161" s="10"/>
      <c r="AA161" s="10"/>
      <c r="AB161" s="10"/>
      <c r="AC161" s="19">
        <f t="shared" si="212"/>
        <v>5174.5045000000009</v>
      </c>
      <c r="AD161" s="19">
        <f t="shared" si="212"/>
        <v>22.113267094017097</v>
      </c>
      <c r="AE161" s="88">
        <f t="shared" si="212"/>
        <v>33.169900641025649</v>
      </c>
      <c r="AF161" s="88"/>
      <c r="AG161" s="19">
        <f t="shared" si="212"/>
        <v>5.5283167735042742</v>
      </c>
      <c r="AH161" s="19">
        <f t="shared" si="212"/>
        <v>11.056633547008548</v>
      </c>
      <c r="AI161" s="53">
        <f t="shared" si="212"/>
        <v>11.056633547008548</v>
      </c>
      <c r="AJ161" s="53">
        <f t="shared" si="212"/>
        <v>30</v>
      </c>
      <c r="AK161" s="19">
        <f t="shared" si="212"/>
        <v>70</v>
      </c>
      <c r="AL161" s="19">
        <f t="shared" si="212"/>
        <v>0</v>
      </c>
      <c r="AM161" s="28">
        <f t="shared" si="212"/>
        <v>0</v>
      </c>
      <c r="AN161" s="65">
        <f t="shared" si="212"/>
        <v>22.113267094017097</v>
      </c>
      <c r="AO161" s="19">
        <f t="shared" si="212"/>
        <v>6.6339801282051285</v>
      </c>
      <c r="AP161" s="19">
        <f t="shared" si="212"/>
        <v>15.479286965811967</v>
      </c>
      <c r="AQ161" s="19">
        <f t="shared" si="212"/>
        <v>0</v>
      </c>
      <c r="AR161" s="28">
        <f t="shared" si="212"/>
        <v>0</v>
      </c>
      <c r="AS161" s="53">
        <f t="shared" si="212"/>
        <v>0</v>
      </c>
      <c r="AT161" s="19">
        <f t="shared" si="212"/>
        <v>0</v>
      </c>
      <c r="AU161" s="19">
        <f t="shared" si="212"/>
        <v>0</v>
      </c>
      <c r="AV161" s="19">
        <f t="shared" si="212"/>
        <v>0</v>
      </c>
      <c r="AW161" s="28">
        <f t="shared" si="214"/>
        <v>0</v>
      </c>
      <c r="AX161" s="53">
        <f t="shared" si="214"/>
        <v>5.5283167735042742</v>
      </c>
      <c r="AY161" s="53">
        <f t="shared" si="214"/>
        <v>1.6584950320512821</v>
      </c>
      <c r="AZ161" s="53">
        <f t="shared" si="214"/>
        <v>3.8698217414529918</v>
      </c>
      <c r="BA161" s="53">
        <f t="shared" si="214"/>
        <v>0</v>
      </c>
      <c r="BB161" s="53">
        <f t="shared" si="214"/>
        <v>0</v>
      </c>
      <c r="BC161" s="53">
        <f t="shared" si="214"/>
        <v>11.056633547008548</v>
      </c>
      <c r="BD161" s="53">
        <f t="shared" si="214"/>
        <v>3.3169900641025643</v>
      </c>
      <c r="BE161" s="53">
        <f t="shared" si="214"/>
        <v>7.7396434829059837</v>
      </c>
      <c r="BF161" s="53">
        <f t="shared" si="214"/>
        <v>0</v>
      </c>
      <c r="BG161" s="53">
        <f t="shared" si="214"/>
        <v>0</v>
      </c>
      <c r="BH161" s="21"/>
    </row>
    <row r="162" spans="1:60" hidden="1" x14ac:dyDescent="0.25">
      <c r="A162" s="4" t="s">
        <v>28</v>
      </c>
      <c r="B162" s="58">
        <f t="shared" si="169"/>
        <v>0.5</v>
      </c>
      <c r="C162" s="60">
        <f t="shared" si="187"/>
        <v>85529</v>
      </c>
      <c r="D162" s="60">
        <f t="shared" si="170"/>
        <v>42764.5</v>
      </c>
      <c r="E162" s="61">
        <f t="shared" si="211"/>
        <v>18</v>
      </c>
      <c r="F162" s="9">
        <f t="shared" si="211"/>
        <v>18</v>
      </c>
      <c r="G162" s="9">
        <f t="shared" si="211"/>
        <v>13.846153846153845</v>
      </c>
      <c r="H162" s="9">
        <f t="shared" si="211"/>
        <v>0</v>
      </c>
      <c r="I162" s="83">
        <f t="shared" si="211"/>
        <v>0</v>
      </c>
      <c r="J162" s="65">
        <f t="shared" si="211"/>
        <v>0</v>
      </c>
      <c r="K162" s="9">
        <f t="shared" si="211"/>
        <v>0</v>
      </c>
      <c r="L162" s="9">
        <f t="shared" si="211"/>
        <v>0</v>
      </c>
      <c r="M162" s="9">
        <f t="shared" si="211"/>
        <v>0</v>
      </c>
      <c r="N162" s="63">
        <f t="shared" si="211"/>
        <v>0</v>
      </c>
      <c r="O162" s="155"/>
      <c r="P162" s="155"/>
      <c r="Q162" s="155"/>
      <c r="R162" s="155"/>
      <c r="S162" s="155"/>
      <c r="T162" s="53">
        <f t="shared" si="211"/>
        <v>0</v>
      </c>
      <c r="U162" s="19">
        <f t="shared" si="211"/>
        <v>0</v>
      </c>
      <c r="V162" s="19">
        <f t="shared" si="211"/>
        <v>0</v>
      </c>
      <c r="W162" s="28">
        <f t="shared" si="211"/>
        <v>0</v>
      </c>
      <c r="X162" s="155"/>
      <c r="Y162" s="65">
        <f t="shared" si="211"/>
        <v>2375.8055555555557</v>
      </c>
      <c r="Z162" s="10"/>
      <c r="AA162" s="10"/>
      <c r="AB162" s="10"/>
      <c r="AC162" s="19">
        <f t="shared" si="212"/>
        <v>4751.6111111111113</v>
      </c>
      <c r="AD162" s="19">
        <f t="shared" si="212"/>
        <v>20.306030389363723</v>
      </c>
      <c r="AE162" s="88">
        <f t="shared" si="212"/>
        <v>30.459045584045583</v>
      </c>
      <c r="AF162" s="88"/>
      <c r="AG162" s="19">
        <f t="shared" si="212"/>
        <v>5.0765075973409308</v>
      </c>
      <c r="AH162" s="19">
        <f t="shared" si="212"/>
        <v>10.153015194681862</v>
      </c>
      <c r="AI162" s="53">
        <f t="shared" si="212"/>
        <v>10.153015194681862</v>
      </c>
      <c r="AJ162" s="53">
        <f t="shared" si="212"/>
        <v>100</v>
      </c>
      <c r="AK162" s="19">
        <f t="shared" si="212"/>
        <v>0</v>
      </c>
      <c r="AL162" s="19">
        <f t="shared" si="212"/>
        <v>0</v>
      </c>
      <c r="AM162" s="28">
        <f t="shared" si="212"/>
        <v>0</v>
      </c>
      <c r="AN162" s="65">
        <f t="shared" si="212"/>
        <v>20.306030389363723</v>
      </c>
      <c r="AO162" s="19">
        <f t="shared" si="212"/>
        <v>20.306030389363723</v>
      </c>
      <c r="AP162" s="19">
        <f t="shared" si="212"/>
        <v>0</v>
      </c>
      <c r="AQ162" s="19">
        <f t="shared" si="212"/>
        <v>0</v>
      </c>
      <c r="AR162" s="28">
        <f t="shared" si="212"/>
        <v>0</v>
      </c>
      <c r="AS162" s="53">
        <f t="shared" si="212"/>
        <v>0</v>
      </c>
      <c r="AT162" s="19">
        <f t="shared" si="212"/>
        <v>0</v>
      </c>
      <c r="AU162" s="19">
        <f t="shared" si="212"/>
        <v>0</v>
      </c>
      <c r="AV162" s="19">
        <f t="shared" si="212"/>
        <v>0</v>
      </c>
      <c r="AW162" s="28">
        <f t="shared" si="214"/>
        <v>0</v>
      </c>
      <c r="AX162" s="53">
        <f t="shared" si="214"/>
        <v>5.0765075973409308</v>
      </c>
      <c r="AY162" s="53">
        <f t="shared" si="214"/>
        <v>5.0765075973409308</v>
      </c>
      <c r="AZ162" s="53">
        <f t="shared" si="214"/>
        <v>0</v>
      </c>
      <c r="BA162" s="53">
        <f t="shared" si="214"/>
        <v>0</v>
      </c>
      <c r="BB162" s="53">
        <f t="shared" si="214"/>
        <v>0</v>
      </c>
      <c r="BC162" s="53">
        <f t="shared" si="214"/>
        <v>10.153015194681862</v>
      </c>
      <c r="BD162" s="53">
        <f t="shared" si="214"/>
        <v>10.153015194681862</v>
      </c>
      <c r="BE162" s="53">
        <f t="shared" si="214"/>
        <v>0</v>
      </c>
      <c r="BF162" s="53">
        <f t="shared" si="214"/>
        <v>0</v>
      </c>
      <c r="BG162" s="53">
        <f t="shared" si="214"/>
        <v>0</v>
      </c>
      <c r="BH162" s="21"/>
    </row>
    <row r="163" spans="1:60" hidden="1" x14ac:dyDescent="0.25">
      <c r="A163" s="8" t="s">
        <v>21</v>
      </c>
      <c r="B163" s="58">
        <f t="shared" si="169"/>
        <v>0</v>
      </c>
      <c r="C163" s="60">
        <v>0</v>
      </c>
      <c r="D163" s="60">
        <f t="shared" si="170"/>
        <v>0</v>
      </c>
      <c r="E163" s="61">
        <f t="shared" si="211"/>
        <v>0</v>
      </c>
      <c r="F163" s="9">
        <f t="shared" si="211"/>
        <v>0</v>
      </c>
      <c r="G163" s="9">
        <f t="shared" si="211"/>
        <v>0</v>
      </c>
      <c r="H163" s="9">
        <f t="shared" si="211"/>
        <v>0</v>
      </c>
      <c r="I163" s="83">
        <f t="shared" si="211"/>
        <v>0</v>
      </c>
      <c r="J163" s="65">
        <f t="shared" si="211"/>
        <v>0</v>
      </c>
      <c r="K163" s="9">
        <f t="shared" si="211"/>
        <v>0</v>
      </c>
      <c r="L163" s="9">
        <f t="shared" si="211"/>
        <v>0</v>
      </c>
      <c r="M163" s="9">
        <f t="shared" si="211"/>
        <v>0</v>
      </c>
      <c r="N163" s="63">
        <f t="shared" si="211"/>
        <v>0</v>
      </c>
      <c r="O163" s="155"/>
      <c r="P163" s="155"/>
      <c r="Q163" s="155"/>
      <c r="R163" s="155"/>
      <c r="S163" s="155"/>
      <c r="T163" s="53">
        <f t="shared" si="211"/>
        <v>0</v>
      </c>
      <c r="U163" s="19">
        <f t="shared" si="211"/>
        <v>0</v>
      </c>
      <c r="V163" s="19">
        <f t="shared" si="211"/>
        <v>0</v>
      </c>
      <c r="W163" s="28">
        <f t="shared" si="211"/>
        <v>0</v>
      </c>
      <c r="X163" s="155"/>
      <c r="Y163" s="65">
        <f t="shared" si="211"/>
        <v>0</v>
      </c>
      <c r="Z163" s="10"/>
      <c r="AA163" s="10"/>
      <c r="AB163" s="10"/>
      <c r="AC163" s="19">
        <f t="shared" si="212"/>
        <v>0</v>
      </c>
      <c r="AD163" s="19">
        <f t="shared" si="212"/>
        <v>0</v>
      </c>
      <c r="AE163" s="88">
        <f t="shared" si="212"/>
        <v>0</v>
      </c>
      <c r="AF163" s="88"/>
      <c r="AG163" s="19">
        <f t="shared" si="212"/>
        <v>0</v>
      </c>
      <c r="AH163" s="19">
        <f t="shared" si="212"/>
        <v>0</v>
      </c>
      <c r="AI163" s="53">
        <f t="shared" si="212"/>
        <v>0</v>
      </c>
      <c r="AJ163" s="53">
        <f t="shared" si="212"/>
        <v>0</v>
      </c>
      <c r="AK163" s="19">
        <f t="shared" si="212"/>
        <v>0</v>
      </c>
      <c r="AL163" s="19">
        <f t="shared" si="212"/>
        <v>0</v>
      </c>
      <c r="AM163" s="28">
        <f t="shared" si="212"/>
        <v>0</v>
      </c>
      <c r="AN163" s="65">
        <f t="shared" si="212"/>
        <v>0</v>
      </c>
      <c r="AO163" s="19">
        <f t="shared" si="212"/>
        <v>0</v>
      </c>
      <c r="AP163" s="19">
        <f t="shared" si="212"/>
        <v>0</v>
      </c>
      <c r="AQ163" s="19">
        <f t="shared" si="212"/>
        <v>0</v>
      </c>
      <c r="AR163" s="28">
        <f t="shared" si="212"/>
        <v>0</v>
      </c>
      <c r="AS163" s="53">
        <f t="shared" si="212"/>
        <v>0</v>
      </c>
      <c r="AT163" s="19">
        <f t="shared" si="212"/>
        <v>0</v>
      </c>
      <c r="AU163" s="19">
        <f t="shared" si="212"/>
        <v>0</v>
      </c>
      <c r="AV163" s="19">
        <f t="shared" si="212"/>
        <v>0</v>
      </c>
      <c r="AW163" s="28">
        <f t="shared" si="214"/>
        <v>0</v>
      </c>
      <c r="AX163" s="53">
        <f t="shared" si="214"/>
        <v>0</v>
      </c>
      <c r="AY163" s="53">
        <f t="shared" si="214"/>
        <v>0</v>
      </c>
      <c r="AZ163" s="53">
        <f t="shared" si="214"/>
        <v>0</v>
      </c>
      <c r="BA163" s="53">
        <f t="shared" si="214"/>
        <v>0</v>
      </c>
      <c r="BB163" s="53">
        <f t="shared" si="214"/>
        <v>0</v>
      </c>
      <c r="BC163" s="53">
        <f t="shared" si="214"/>
        <v>0</v>
      </c>
      <c r="BD163" s="53">
        <f t="shared" si="214"/>
        <v>0</v>
      </c>
      <c r="BE163" s="53">
        <f t="shared" si="214"/>
        <v>0</v>
      </c>
      <c r="BF163" s="53">
        <f t="shared" si="214"/>
        <v>0</v>
      </c>
      <c r="BG163" s="53">
        <f t="shared" si="214"/>
        <v>0</v>
      </c>
      <c r="BH163" s="21"/>
    </row>
    <row r="164" spans="1:60" hidden="1" x14ac:dyDescent="0.25">
      <c r="A164" s="8" t="s">
        <v>26</v>
      </c>
      <c r="B164" s="58">
        <f t="shared" si="169"/>
        <v>0.5</v>
      </c>
      <c r="C164" s="60">
        <f>C134</f>
        <v>85529</v>
      </c>
      <c r="D164" s="60">
        <f t="shared" si="170"/>
        <v>42764.5</v>
      </c>
      <c r="E164" s="61">
        <f t="shared" si="211"/>
        <v>18</v>
      </c>
      <c r="F164" s="9">
        <f t="shared" si="211"/>
        <v>18</v>
      </c>
      <c r="G164" s="9">
        <f t="shared" si="211"/>
        <v>13.846153846153845</v>
      </c>
      <c r="H164" s="9">
        <f t="shared" si="211"/>
        <v>0</v>
      </c>
      <c r="I164" s="83">
        <f t="shared" si="211"/>
        <v>0</v>
      </c>
      <c r="J164" s="65">
        <f t="shared" si="211"/>
        <v>0</v>
      </c>
      <c r="K164" s="9">
        <f t="shared" si="211"/>
        <v>0</v>
      </c>
      <c r="L164" s="9">
        <f t="shared" si="211"/>
        <v>0</v>
      </c>
      <c r="M164" s="9">
        <f t="shared" si="211"/>
        <v>0</v>
      </c>
      <c r="N164" s="63">
        <f t="shared" si="211"/>
        <v>0</v>
      </c>
      <c r="O164" s="155"/>
      <c r="P164" s="155"/>
      <c r="Q164" s="155"/>
      <c r="R164" s="155"/>
      <c r="S164" s="155"/>
      <c r="T164" s="53">
        <f t="shared" si="211"/>
        <v>0</v>
      </c>
      <c r="U164" s="19">
        <f t="shared" si="211"/>
        <v>0</v>
      </c>
      <c r="V164" s="19">
        <f t="shared" si="211"/>
        <v>0</v>
      </c>
      <c r="W164" s="28">
        <f t="shared" si="211"/>
        <v>0</v>
      </c>
      <c r="X164" s="155"/>
      <c r="Y164" s="65">
        <f t="shared" si="211"/>
        <v>2375.8055555555557</v>
      </c>
      <c r="Z164" s="10"/>
      <c r="AA164" s="10"/>
      <c r="AB164" s="10"/>
      <c r="AC164" s="19">
        <f t="shared" si="212"/>
        <v>4751.6111111111113</v>
      </c>
      <c r="AD164" s="19">
        <f t="shared" si="212"/>
        <v>20.306030389363723</v>
      </c>
      <c r="AE164" s="88">
        <f t="shared" si="212"/>
        <v>30.459045584045583</v>
      </c>
      <c r="AF164" s="88"/>
      <c r="AG164" s="19">
        <f t="shared" si="212"/>
        <v>5.0765075973409308</v>
      </c>
      <c r="AH164" s="19">
        <f t="shared" si="212"/>
        <v>10.153015194681862</v>
      </c>
      <c r="AI164" s="53">
        <f t="shared" si="212"/>
        <v>10.153015194681862</v>
      </c>
      <c r="AJ164" s="53">
        <f t="shared" si="212"/>
        <v>100</v>
      </c>
      <c r="AK164" s="19">
        <f t="shared" si="212"/>
        <v>0</v>
      </c>
      <c r="AL164" s="19">
        <f t="shared" si="212"/>
        <v>0</v>
      </c>
      <c r="AM164" s="28">
        <f t="shared" si="212"/>
        <v>0</v>
      </c>
      <c r="AN164" s="65">
        <f t="shared" si="212"/>
        <v>20.306030389363723</v>
      </c>
      <c r="AO164" s="19">
        <f t="shared" si="212"/>
        <v>20.306030389363723</v>
      </c>
      <c r="AP164" s="19">
        <f t="shared" si="212"/>
        <v>0</v>
      </c>
      <c r="AQ164" s="19">
        <f t="shared" si="212"/>
        <v>0</v>
      </c>
      <c r="AR164" s="28">
        <f t="shared" si="212"/>
        <v>0</v>
      </c>
      <c r="AS164" s="53">
        <f t="shared" si="212"/>
        <v>0</v>
      </c>
      <c r="AT164" s="19">
        <f t="shared" si="212"/>
        <v>0</v>
      </c>
      <c r="AU164" s="19">
        <f t="shared" si="212"/>
        <v>0</v>
      </c>
      <c r="AV164" s="19">
        <f t="shared" si="212"/>
        <v>0</v>
      </c>
      <c r="AW164" s="28">
        <f t="shared" si="214"/>
        <v>0</v>
      </c>
      <c r="AX164" s="53">
        <f t="shared" si="214"/>
        <v>5.0765075973409308</v>
      </c>
      <c r="AY164" s="53">
        <f t="shared" si="214"/>
        <v>5.0765075973409308</v>
      </c>
      <c r="AZ164" s="53">
        <f t="shared" si="214"/>
        <v>0</v>
      </c>
      <c r="BA164" s="53">
        <f t="shared" si="214"/>
        <v>0</v>
      </c>
      <c r="BB164" s="53">
        <f t="shared" si="214"/>
        <v>0</v>
      </c>
      <c r="BC164" s="53">
        <f t="shared" si="214"/>
        <v>10.153015194681862</v>
      </c>
      <c r="BD164" s="53">
        <f t="shared" si="214"/>
        <v>10.153015194681862</v>
      </c>
      <c r="BE164" s="53">
        <f t="shared" si="214"/>
        <v>0</v>
      </c>
      <c r="BF164" s="53">
        <f t="shared" si="214"/>
        <v>0</v>
      </c>
      <c r="BG164" s="53">
        <f t="shared" si="214"/>
        <v>0</v>
      </c>
      <c r="BH164" s="21"/>
    </row>
    <row r="165" spans="1:60" hidden="1" x14ac:dyDescent="0.25">
      <c r="A165" s="4" t="s">
        <v>8</v>
      </c>
      <c r="B165" s="58">
        <f t="shared" si="169"/>
        <v>1</v>
      </c>
      <c r="C165" s="60">
        <f t="shared" si="187"/>
        <v>85529</v>
      </c>
      <c r="D165" s="60">
        <f t="shared" si="170"/>
        <v>85529</v>
      </c>
      <c r="E165" s="61">
        <f t="shared" si="211"/>
        <v>16.528925619834709</v>
      </c>
      <c r="F165" s="9">
        <f t="shared" si="211"/>
        <v>20</v>
      </c>
      <c r="G165" s="19">
        <f t="shared" si="211"/>
        <v>15.384615384615383</v>
      </c>
      <c r="H165" s="9">
        <f t="shared" si="211"/>
        <v>0</v>
      </c>
      <c r="I165" s="83">
        <f t="shared" si="211"/>
        <v>0</v>
      </c>
      <c r="J165" s="65">
        <f t="shared" si="211"/>
        <v>0</v>
      </c>
      <c r="K165" s="19">
        <f t="shared" si="211"/>
        <v>0</v>
      </c>
      <c r="L165" s="19">
        <f t="shared" si="211"/>
        <v>0</v>
      </c>
      <c r="M165" s="9">
        <f t="shared" si="211"/>
        <v>0</v>
      </c>
      <c r="N165" s="63">
        <f t="shared" si="211"/>
        <v>0</v>
      </c>
      <c r="O165" s="155"/>
      <c r="P165" s="155"/>
      <c r="Q165" s="155"/>
      <c r="R165" s="155"/>
      <c r="S165" s="155"/>
      <c r="T165" s="53">
        <f t="shared" si="211"/>
        <v>0</v>
      </c>
      <c r="U165" s="19">
        <f t="shared" si="211"/>
        <v>0</v>
      </c>
      <c r="V165" s="19">
        <f t="shared" si="211"/>
        <v>0</v>
      </c>
      <c r="W165" s="28">
        <f t="shared" si="211"/>
        <v>0</v>
      </c>
      <c r="X165" s="155"/>
      <c r="Y165" s="65">
        <f t="shared" si="211"/>
        <v>5174.5045000000009</v>
      </c>
      <c r="Z165" s="10"/>
      <c r="AA165" s="10"/>
      <c r="AB165" s="10"/>
      <c r="AC165" s="19">
        <f t="shared" si="212"/>
        <v>5174.5045000000009</v>
      </c>
      <c r="AD165" s="19">
        <f t="shared" si="212"/>
        <v>22.113267094017097</v>
      </c>
      <c r="AE165" s="88">
        <f t="shared" si="212"/>
        <v>33.169900641025649</v>
      </c>
      <c r="AF165" s="88"/>
      <c r="AG165" s="19">
        <f t="shared" si="212"/>
        <v>5.5283167735042742</v>
      </c>
      <c r="AH165" s="19">
        <f t="shared" si="212"/>
        <v>11.056633547008548</v>
      </c>
      <c r="AI165" s="53">
        <f t="shared" si="212"/>
        <v>22.113267094017097</v>
      </c>
      <c r="AJ165" s="53">
        <f t="shared" si="212"/>
        <v>30</v>
      </c>
      <c r="AK165" s="19">
        <f t="shared" si="212"/>
        <v>70</v>
      </c>
      <c r="AL165" s="19">
        <f t="shared" si="212"/>
        <v>0</v>
      </c>
      <c r="AM165" s="28">
        <f t="shared" si="212"/>
        <v>0</v>
      </c>
      <c r="AN165" s="65">
        <f t="shared" si="212"/>
        <v>22.113267094017097</v>
      </c>
      <c r="AO165" s="19">
        <f t="shared" si="212"/>
        <v>6.6339801282051285</v>
      </c>
      <c r="AP165" s="19">
        <f t="shared" si="212"/>
        <v>15.479286965811967</v>
      </c>
      <c r="AQ165" s="19">
        <f t="shared" si="212"/>
        <v>0</v>
      </c>
      <c r="AR165" s="28">
        <f t="shared" si="212"/>
        <v>0</v>
      </c>
      <c r="AS165" s="53">
        <f t="shared" si="212"/>
        <v>0</v>
      </c>
      <c r="AT165" s="19">
        <f t="shared" si="212"/>
        <v>0</v>
      </c>
      <c r="AU165" s="19">
        <f t="shared" si="212"/>
        <v>0</v>
      </c>
      <c r="AV165" s="19">
        <f t="shared" si="212"/>
        <v>0</v>
      </c>
      <c r="AW165" s="28">
        <f t="shared" si="214"/>
        <v>0</v>
      </c>
      <c r="AX165" s="53">
        <f t="shared" si="214"/>
        <v>5.5283167735042742</v>
      </c>
      <c r="AY165" s="53">
        <f t="shared" si="214"/>
        <v>1.6584950320512821</v>
      </c>
      <c r="AZ165" s="53">
        <f t="shared" si="214"/>
        <v>3.8698217414529918</v>
      </c>
      <c r="BA165" s="53">
        <f t="shared" si="214"/>
        <v>0</v>
      </c>
      <c r="BB165" s="53">
        <f t="shared" si="214"/>
        <v>0</v>
      </c>
      <c r="BC165" s="53">
        <f t="shared" si="214"/>
        <v>11.056633547008548</v>
      </c>
      <c r="BD165" s="53">
        <f t="shared" si="214"/>
        <v>3.3169900641025643</v>
      </c>
      <c r="BE165" s="53">
        <f t="shared" si="214"/>
        <v>7.7396434829059837</v>
      </c>
      <c r="BF165" s="53">
        <f t="shared" si="214"/>
        <v>0</v>
      </c>
      <c r="BG165" s="53">
        <f t="shared" si="214"/>
        <v>0</v>
      </c>
      <c r="BH165" s="21"/>
    </row>
    <row r="166" spans="1:60" hidden="1" x14ac:dyDescent="0.25">
      <c r="A166" s="12" t="s">
        <v>9</v>
      </c>
      <c r="B166" s="69">
        <f t="shared" si="169"/>
        <v>1</v>
      </c>
      <c r="C166" s="78">
        <f t="shared" si="187"/>
        <v>85529</v>
      </c>
      <c r="D166" s="78">
        <f t="shared" si="170"/>
        <v>85529</v>
      </c>
      <c r="E166" s="67">
        <f t="shared" si="211"/>
        <v>16.129032258064516</v>
      </c>
      <c r="F166" s="14">
        <f t="shared" si="211"/>
        <v>20</v>
      </c>
      <c r="G166" s="42">
        <f t="shared" si="211"/>
        <v>15.384615384615383</v>
      </c>
      <c r="H166" s="14">
        <f t="shared" si="211"/>
        <v>0</v>
      </c>
      <c r="I166" s="84">
        <f t="shared" si="211"/>
        <v>0</v>
      </c>
      <c r="J166" s="76">
        <f t="shared" si="211"/>
        <v>0</v>
      </c>
      <c r="K166" s="42">
        <f t="shared" si="211"/>
        <v>0</v>
      </c>
      <c r="L166" s="42">
        <f t="shared" si="211"/>
        <v>0</v>
      </c>
      <c r="M166" s="14">
        <f t="shared" si="211"/>
        <v>0</v>
      </c>
      <c r="N166" s="73">
        <f t="shared" si="211"/>
        <v>0</v>
      </c>
      <c r="O166" s="156"/>
      <c r="P166" s="156"/>
      <c r="Q166" s="156"/>
      <c r="R166" s="156"/>
      <c r="S166" s="156"/>
      <c r="T166" s="75">
        <f t="shared" si="211"/>
        <v>0</v>
      </c>
      <c r="U166" s="42">
        <f t="shared" si="211"/>
        <v>0</v>
      </c>
      <c r="V166" s="42">
        <f t="shared" si="211"/>
        <v>0</v>
      </c>
      <c r="W166" s="44">
        <f t="shared" si="211"/>
        <v>0</v>
      </c>
      <c r="X166" s="156"/>
      <c r="Y166" s="76">
        <f t="shared" si="211"/>
        <v>5302.7979999999998</v>
      </c>
      <c r="Z166" s="43"/>
      <c r="AA166" s="43"/>
      <c r="AB166" s="43"/>
      <c r="AC166" s="42">
        <f t="shared" si="212"/>
        <v>5302.7979999999998</v>
      </c>
      <c r="AD166" s="42">
        <f t="shared" si="212"/>
        <v>22.661529914529915</v>
      </c>
      <c r="AE166" s="89">
        <f t="shared" si="212"/>
        <v>33.992294871794869</v>
      </c>
      <c r="AF166" s="89"/>
      <c r="AG166" s="42">
        <f t="shared" si="212"/>
        <v>5.6653824786324787</v>
      </c>
      <c r="AH166" s="42">
        <f t="shared" si="212"/>
        <v>11.330764957264957</v>
      </c>
      <c r="AI166" s="53">
        <f t="shared" si="212"/>
        <v>22.661529914529915</v>
      </c>
      <c r="AJ166" s="75">
        <f t="shared" si="212"/>
        <v>20</v>
      </c>
      <c r="AK166" s="42">
        <f t="shared" si="212"/>
        <v>80</v>
      </c>
      <c r="AL166" s="42">
        <f t="shared" si="212"/>
        <v>0</v>
      </c>
      <c r="AM166" s="44">
        <f t="shared" si="212"/>
        <v>0</v>
      </c>
      <c r="AN166" s="76">
        <f t="shared" si="212"/>
        <v>22.661529914529915</v>
      </c>
      <c r="AO166" s="42">
        <f t="shared" si="212"/>
        <v>4.5323059829059833</v>
      </c>
      <c r="AP166" s="42">
        <f t="shared" si="212"/>
        <v>18.129223931623933</v>
      </c>
      <c r="AQ166" s="42">
        <f t="shared" si="212"/>
        <v>0</v>
      </c>
      <c r="AR166" s="44">
        <f t="shared" si="212"/>
        <v>0</v>
      </c>
      <c r="AS166" s="75">
        <f>AS136</f>
        <v>0</v>
      </c>
      <c r="AT166" s="42">
        <f t="shared" si="212"/>
        <v>0</v>
      </c>
      <c r="AU166" s="42">
        <f t="shared" si="212"/>
        <v>0</v>
      </c>
      <c r="AV166" s="42">
        <f t="shared" si="212"/>
        <v>0</v>
      </c>
      <c r="AW166" s="44">
        <f t="shared" si="214"/>
        <v>0</v>
      </c>
      <c r="AX166" s="53">
        <f t="shared" si="214"/>
        <v>5.6653824786324787</v>
      </c>
      <c r="AY166" s="53">
        <f t="shared" si="214"/>
        <v>1.1330764957264958</v>
      </c>
      <c r="AZ166" s="53">
        <f t="shared" si="214"/>
        <v>4.5323059829059833</v>
      </c>
      <c r="BA166" s="53">
        <f t="shared" si="214"/>
        <v>0</v>
      </c>
      <c r="BB166" s="53">
        <f t="shared" si="214"/>
        <v>0</v>
      </c>
      <c r="BC166" s="53">
        <f t="shared" si="214"/>
        <v>11.330764957264957</v>
      </c>
      <c r="BD166" s="53">
        <f t="shared" si="214"/>
        <v>2.2661529914529916</v>
      </c>
      <c r="BE166" s="53">
        <f t="shared" si="214"/>
        <v>9.0646119658119666</v>
      </c>
      <c r="BF166" s="53">
        <f t="shared" si="214"/>
        <v>0</v>
      </c>
      <c r="BG166" s="53">
        <f t="shared" si="214"/>
        <v>0</v>
      </c>
      <c r="BH166" s="21"/>
    </row>
    <row r="167" spans="1:60" ht="15.75" hidden="1" thickBot="1" x14ac:dyDescent="0.3">
      <c r="A167" s="66" t="s">
        <v>22</v>
      </c>
      <c r="B167" s="70">
        <f t="shared" si="169"/>
        <v>34.75</v>
      </c>
      <c r="C167" s="71"/>
      <c r="D167" s="71">
        <f>D148+D158+D159+D160+D161+D162+D165+D166</f>
        <v>2972132.75</v>
      </c>
      <c r="E167" s="72"/>
      <c r="F167" s="16"/>
      <c r="G167" s="16"/>
      <c r="H167" s="16"/>
      <c r="I167" s="85"/>
      <c r="J167" s="15"/>
      <c r="K167" s="16"/>
      <c r="L167" s="16"/>
      <c r="M167" s="16"/>
      <c r="N167" s="74"/>
      <c r="O167" s="157"/>
      <c r="P167" s="157"/>
      <c r="Q167" s="157"/>
      <c r="R167" s="157"/>
      <c r="S167" s="157"/>
      <c r="T167" s="77"/>
      <c r="U167" s="17"/>
      <c r="V167" s="17"/>
      <c r="W167" s="46"/>
      <c r="X167" s="157"/>
      <c r="Y167" s="77">
        <f>Y148+Y158+Y159+Y160+Y161+Y162+Y165+Y166</f>
        <v>87934.893396901127</v>
      </c>
      <c r="Z167" s="45"/>
      <c r="AA167" s="45"/>
      <c r="AB167" s="45"/>
      <c r="AC167" s="17"/>
      <c r="AD167" s="17"/>
      <c r="AE167" s="46"/>
      <c r="AF167" s="92"/>
      <c r="AG167" s="71"/>
      <c r="AH167" s="71"/>
      <c r="AI167" s="71">
        <f>AI148+AI158+AI159+AI160+AI161+AI162+AI165+AI166</f>
        <v>609.09185489991467</v>
      </c>
      <c r="AJ167" s="77"/>
      <c r="AK167" s="17"/>
      <c r="AL167" s="17"/>
      <c r="AM167" s="46"/>
      <c r="AN167" s="77"/>
      <c r="AO167" s="17"/>
      <c r="AP167" s="17"/>
      <c r="AQ167" s="17"/>
      <c r="AR167" s="46"/>
      <c r="AS167" s="68"/>
      <c r="AT167" s="17"/>
      <c r="AU167" s="17"/>
      <c r="AV167" s="17"/>
      <c r="AW167" s="46"/>
      <c r="AX167" s="77"/>
      <c r="AY167" s="17"/>
      <c r="AZ167" s="17"/>
      <c r="BA167" s="17"/>
      <c r="BB167" s="46"/>
      <c r="BC167" s="68"/>
      <c r="BD167" s="17"/>
      <c r="BE167" s="17"/>
      <c r="BF167" s="17"/>
      <c r="BG167" s="46"/>
      <c r="BH167" s="21"/>
    </row>
    <row r="168" spans="1:60" hidden="1" x14ac:dyDescent="0.25"/>
  </sheetData>
  <mergeCells count="331">
    <mergeCell ref="AH11:AH15"/>
    <mergeCell ref="AB11:AB15"/>
    <mergeCell ref="Y43:Y47"/>
    <mergeCell ref="A1:AC1"/>
    <mergeCell ref="A3:AC3"/>
    <mergeCell ref="A4:AC4"/>
    <mergeCell ref="A5:AC5"/>
    <mergeCell ref="Y8:AI10"/>
    <mergeCell ref="T8:X10"/>
    <mergeCell ref="M11:M15"/>
    <mergeCell ref="O8:S10"/>
    <mergeCell ref="A6:AC6"/>
    <mergeCell ref="C8:C15"/>
    <mergeCell ref="E11:E15"/>
    <mergeCell ref="N11:N15"/>
    <mergeCell ref="AC11:AC15"/>
    <mergeCell ref="Q11:Q15"/>
    <mergeCell ref="Y11:Y15"/>
    <mergeCell ref="W11:W15"/>
    <mergeCell ref="B8:B15"/>
    <mergeCell ref="V11:V15"/>
    <mergeCell ref="A8:A15"/>
    <mergeCell ref="S11:S15"/>
    <mergeCell ref="D8:D15"/>
    <mergeCell ref="T11:T15"/>
    <mergeCell ref="T40:X42"/>
    <mergeCell ref="D40:D47"/>
    <mergeCell ref="J8:N10"/>
    <mergeCell ref="K11:K15"/>
    <mergeCell ref="E8:I10"/>
    <mergeCell ref="H11:H15"/>
    <mergeCell ref="W43:W47"/>
    <mergeCell ref="P43:P47"/>
    <mergeCell ref="T43:T47"/>
    <mergeCell ref="X11:X15"/>
    <mergeCell ref="E40:I42"/>
    <mergeCell ref="J40:N42"/>
    <mergeCell ref="P11:P15"/>
    <mergeCell ref="U11:U15"/>
    <mergeCell ref="R11:R15"/>
    <mergeCell ref="A40:A47"/>
    <mergeCell ref="B40:B47"/>
    <mergeCell ref="O40:S42"/>
    <mergeCell ref="I38:P39"/>
    <mergeCell ref="F11:F15"/>
    <mergeCell ref="G11:G15"/>
    <mergeCell ref="O11:O15"/>
    <mergeCell ref="I11:I15"/>
    <mergeCell ref="J11:J15"/>
    <mergeCell ref="L11:L15"/>
    <mergeCell ref="J43:J47"/>
    <mergeCell ref="L43:L47"/>
    <mergeCell ref="M43:M47"/>
    <mergeCell ref="K43:K47"/>
    <mergeCell ref="F43:F47"/>
    <mergeCell ref="G43:G47"/>
    <mergeCell ref="H43:H47"/>
    <mergeCell ref="E43:E47"/>
    <mergeCell ref="I43:I47"/>
    <mergeCell ref="BC8:BG10"/>
    <mergeCell ref="AX11:AX15"/>
    <mergeCell ref="BF11:BF15"/>
    <mergeCell ref="AS8:AW10"/>
    <mergeCell ref="AV11:AV15"/>
    <mergeCell ref="AT11:AT15"/>
    <mergeCell ref="BA11:BA15"/>
    <mergeCell ref="BB11:BB15"/>
    <mergeCell ref="AY11:AY15"/>
    <mergeCell ref="AX8:BB10"/>
    <mergeCell ref="AS11:AS15"/>
    <mergeCell ref="AW11:AW15"/>
    <mergeCell ref="AU11:AU15"/>
    <mergeCell ref="AK11:AK15"/>
    <mergeCell ref="AJ11:AJ15"/>
    <mergeCell ref="AR43:AR47"/>
    <mergeCell ref="AG11:AG15"/>
    <mergeCell ref="AH43:AH47"/>
    <mergeCell ref="AD43:AD47"/>
    <mergeCell ref="AE43:AE47"/>
    <mergeCell ref="AL43:AL47"/>
    <mergeCell ref="AQ43:AQ47"/>
    <mergeCell ref="AO43:AO47"/>
    <mergeCell ref="AJ43:AJ47"/>
    <mergeCell ref="AQ11:AQ15"/>
    <mergeCell ref="AP11:AP15"/>
    <mergeCell ref="AN40:AR42"/>
    <mergeCell ref="AJ40:AM42"/>
    <mergeCell ref="AL11:AL15"/>
    <mergeCell ref="AM43:AM47"/>
    <mergeCell ref="AF11:AF15"/>
    <mergeCell ref="AE11:AE15"/>
    <mergeCell ref="AM11:AM15"/>
    <mergeCell ref="AI43:AI47"/>
    <mergeCell ref="AI11:AI15"/>
    <mergeCell ref="AD11:AD15"/>
    <mergeCell ref="Y40:AI42"/>
    <mergeCell ref="AX75:BB77"/>
    <mergeCell ref="AS40:AW42"/>
    <mergeCell ref="AN11:AN15"/>
    <mergeCell ref="AR11:AR15"/>
    <mergeCell ref="AO11:AO15"/>
    <mergeCell ref="AT43:AT47"/>
    <mergeCell ref="AZ11:AZ15"/>
    <mergeCell ref="AS43:AS47"/>
    <mergeCell ref="AZ43:AZ47"/>
    <mergeCell ref="BB43:BB47"/>
    <mergeCell ref="AP43:AP47"/>
    <mergeCell ref="AN43:AN47"/>
    <mergeCell ref="AS75:AW77"/>
    <mergeCell ref="AN75:AR77"/>
    <mergeCell ref="BA43:BA47"/>
    <mergeCell ref="AY43:AY47"/>
    <mergeCell ref="BF78:BF82"/>
    <mergeCell ref="BC110:BG112"/>
    <mergeCell ref="BG78:BG82"/>
    <mergeCell ref="BE78:BE82"/>
    <mergeCell ref="BC78:BC82"/>
    <mergeCell ref="AN8:AR10"/>
    <mergeCell ref="AJ8:AM10"/>
    <mergeCell ref="BC11:BC15"/>
    <mergeCell ref="BE11:BE15"/>
    <mergeCell ref="AU43:AU47"/>
    <mergeCell ref="AV43:AV47"/>
    <mergeCell ref="AW43:AW47"/>
    <mergeCell ref="AX40:BB42"/>
    <mergeCell ref="AX43:AX47"/>
    <mergeCell ref="BG43:BG47"/>
    <mergeCell ref="BE43:BE47"/>
    <mergeCell ref="BD43:BD47"/>
    <mergeCell ref="BD78:BD82"/>
    <mergeCell ref="BG11:BG15"/>
    <mergeCell ref="BD11:BD15"/>
    <mergeCell ref="BC40:BG42"/>
    <mergeCell ref="BC75:BG77"/>
    <mergeCell ref="BC43:BC47"/>
    <mergeCell ref="BF43:BF47"/>
    <mergeCell ref="BC140:BG142"/>
    <mergeCell ref="AX143:AX147"/>
    <mergeCell ref="BE113:BE117"/>
    <mergeCell ref="BB113:BB117"/>
    <mergeCell ref="BG143:BG147"/>
    <mergeCell ref="BF143:BF147"/>
    <mergeCell ref="BC143:BC147"/>
    <mergeCell ref="BD143:BD147"/>
    <mergeCell ref="BE143:BE147"/>
    <mergeCell ref="BC113:BC117"/>
    <mergeCell ref="AZ143:AZ147"/>
    <mergeCell ref="BA143:BA147"/>
    <mergeCell ref="BA113:BA117"/>
    <mergeCell ref="AX140:BB142"/>
    <mergeCell ref="BB143:BB147"/>
    <mergeCell ref="AZ113:AZ117"/>
    <mergeCell ref="AY143:AY147"/>
    <mergeCell ref="AX113:AX117"/>
    <mergeCell ref="AY113:AY117"/>
    <mergeCell ref="BF113:BF117"/>
    <mergeCell ref="BG113:BG117"/>
    <mergeCell ref="BD113:BD117"/>
    <mergeCell ref="AZ78:AZ82"/>
    <mergeCell ref="AU78:AU82"/>
    <mergeCell ref="AT78:AT82"/>
    <mergeCell ref="AX110:BB112"/>
    <mergeCell ref="BA78:BA82"/>
    <mergeCell ref="BB78:BB82"/>
    <mergeCell ref="AX78:AX82"/>
    <mergeCell ref="AY78:AY82"/>
    <mergeCell ref="AV78:AV82"/>
    <mergeCell ref="AU143:AU147"/>
    <mergeCell ref="AN140:AR142"/>
    <mergeCell ref="AS78:AS82"/>
    <mergeCell ref="AS110:AW112"/>
    <mergeCell ref="AW78:AW82"/>
    <mergeCell ref="AV113:AV117"/>
    <mergeCell ref="AU113:AU117"/>
    <mergeCell ref="AS140:AW142"/>
    <mergeCell ref="AS143:AS147"/>
    <mergeCell ref="AW143:AW147"/>
    <mergeCell ref="AT143:AT147"/>
    <mergeCell ref="AV143:AV147"/>
    <mergeCell ref="AO143:AO147"/>
    <mergeCell ref="AN143:AN147"/>
    <mergeCell ref="AS113:AS117"/>
    <mergeCell ref="AW113:AW117"/>
    <mergeCell ref="AT113:AT117"/>
    <mergeCell ref="AQ143:AQ147"/>
    <mergeCell ref="AP143:AP147"/>
    <mergeCell ref="AR143:AR147"/>
    <mergeCell ref="AM78:AM82"/>
    <mergeCell ref="AM113:AM117"/>
    <mergeCell ref="AL113:AL117"/>
    <mergeCell ref="AL78:AL82"/>
    <mergeCell ref="AJ110:AM112"/>
    <mergeCell ref="AN110:AR112"/>
    <mergeCell ref="AP113:AP117"/>
    <mergeCell ref="AO113:AO117"/>
    <mergeCell ref="AQ113:AQ117"/>
    <mergeCell ref="AO78:AO82"/>
    <mergeCell ref="AP78:AP82"/>
    <mergeCell ref="AN78:AN82"/>
    <mergeCell ref="AQ78:AQ82"/>
    <mergeCell ref="AR113:AR117"/>
    <mergeCell ref="AR78:AR82"/>
    <mergeCell ref="AN113:AN117"/>
    <mergeCell ref="P78:P82"/>
    <mergeCell ref="J75:N77"/>
    <mergeCell ref="I113:I117"/>
    <mergeCell ref="A109:AC109"/>
    <mergeCell ref="B110:B117"/>
    <mergeCell ref="L113:L117"/>
    <mergeCell ref="O113:O117"/>
    <mergeCell ref="A110:A117"/>
    <mergeCell ref="M113:M117"/>
    <mergeCell ref="O110:S112"/>
    <mergeCell ref="N113:N117"/>
    <mergeCell ref="P113:P117"/>
    <mergeCell ref="K78:K82"/>
    <mergeCell ref="N78:N82"/>
    <mergeCell ref="L78:L82"/>
    <mergeCell ref="R78:R82"/>
    <mergeCell ref="A75:A82"/>
    <mergeCell ref="B75:B82"/>
    <mergeCell ref="C75:C82"/>
    <mergeCell ref="F78:F82"/>
    <mergeCell ref="E78:E82"/>
    <mergeCell ref="D75:D82"/>
    <mergeCell ref="E110:I112"/>
    <mergeCell ref="T113:T117"/>
    <mergeCell ref="AM143:AM147"/>
    <mergeCell ref="AI143:AI147"/>
    <mergeCell ref="AI113:AI117"/>
    <mergeCell ref="AJ140:AM142"/>
    <mergeCell ref="AK143:AK147"/>
    <mergeCell ref="AL143:AL147"/>
    <mergeCell ref="Q43:Q47"/>
    <mergeCell ref="O43:O47"/>
    <mergeCell ref="Q78:Q82"/>
    <mergeCell ref="O78:O82"/>
    <mergeCell ref="AJ75:AM77"/>
    <mergeCell ref="AJ78:AJ82"/>
    <mergeCell ref="AK78:AK82"/>
    <mergeCell ref="AH78:AH82"/>
    <mergeCell ref="AE78:AE82"/>
    <mergeCell ref="AH143:AH147"/>
    <mergeCell ref="AE113:AE117"/>
    <mergeCell ref="AG143:AG147"/>
    <mergeCell ref="AE143:AE147"/>
    <mergeCell ref="Y140:AI142"/>
    <mergeCell ref="AD143:AD147"/>
    <mergeCell ref="AC143:AC147"/>
    <mergeCell ref="A139:AC139"/>
    <mergeCell ref="AF43:AF47"/>
    <mergeCell ref="AJ143:AJ147"/>
    <mergeCell ref="AJ113:AJ117"/>
    <mergeCell ref="AK113:AK117"/>
    <mergeCell ref="X43:X47"/>
    <mergeCell ref="X78:X82"/>
    <mergeCell ref="U78:U82"/>
    <mergeCell ref="AH113:AH117"/>
    <mergeCell ref="AD113:AD117"/>
    <mergeCell ref="Y113:Y117"/>
    <mergeCell ref="AC113:AC117"/>
    <mergeCell ref="AK43:AK47"/>
    <mergeCell ref="AC78:AC82"/>
    <mergeCell ref="T110:X112"/>
    <mergeCell ref="V113:V117"/>
    <mergeCell ref="W78:W82"/>
    <mergeCell ref="T75:X77"/>
    <mergeCell ref="T78:T82"/>
    <mergeCell ref="Y110:AI112"/>
    <mergeCell ref="AG113:AG117"/>
    <mergeCell ref="Y143:Y147"/>
    <mergeCell ref="V143:V147"/>
    <mergeCell ref="W113:W117"/>
    <mergeCell ref="X113:X117"/>
    <mergeCell ref="AC43:AC47"/>
    <mergeCell ref="A140:A147"/>
    <mergeCell ref="AD78:AD82"/>
    <mergeCell ref="U43:U47"/>
    <mergeCell ref="V43:V47"/>
    <mergeCell ref="Y78:Y82"/>
    <mergeCell ref="Y75:AI77"/>
    <mergeCell ref="AI78:AI82"/>
    <mergeCell ref="AG43:AG47"/>
    <mergeCell ref="V78:V82"/>
    <mergeCell ref="AG78:AG82"/>
    <mergeCell ref="I78:I82"/>
    <mergeCell ref="E75:I77"/>
    <mergeCell ref="A74:AC74"/>
    <mergeCell ref="AB43:AB47"/>
    <mergeCell ref="C40:C47"/>
    <mergeCell ref="M78:M82"/>
    <mergeCell ref="H78:H82"/>
    <mergeCell ref="G78:G82"/>
    <mergeCell ref="O75:S77"/>
    <mergeCell ref="J78:J82"/>
    <mergeCell ref="S78:S82"/>
    <mergeCell ref="N43:N47"/>
    <mergeCell ref="R43:R47"/>
    <mergeCell ref="S43:S47"/>
    <mergeCell ref="U113:U117"/>
    <mergeCell ref="G113:G117"/>
    <mergeCell ref="C110:C117"/>
    <mergeCell ref="D110:D117"/>
    <mergeCell ref="H113:H117"/>
    <mergeCell ref="J110:N112"/>
    <mergeCell ref="J113:J117"/>
    <mergeCell ref="K113:K117"/>
    <mergeCell ref="F113:F117"/>
    <mergeCell ref="E113:E117"/>
    <mergeCell ref="Q113:Q117"/>
    <mergeCell ref="S113:S117"/>
    <mergeCell ref="R113:R117"/>
    <mergeCell ref="B140:B147"/>
    <mergeCell ref="W143:W147"/>
    <mergeCell ref="D140:D147"/>
    <mergeCell ref="T140:W142"/>
    <mergeCell ref="E140:I142"/>
    <mergeCell ref="E143:E147"/>
    <mergeCell ref="F143:F147"/>
    <mergeCell ref="H143:H147"/>
    <mergeCell ref="I143:I147"/>
    <mergeCell ref="J143:J147"/>
    <mergeCell ref="C140:C147"/>
    <mergeCell ref="G143:G147"/>
    <mergeCell ref="K143:K147"/>
    <mergeCell ref="M143:M147"/>
    <mergeCell ref="J140:N142"/>
    <mergeCell ref="N143:N147"/>
    <mergeCell ref="L143:L147"/>
    <mergeCell ref="U143:U147"/>
    <mergeCell ref="T143:T147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38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P139"/>
  <sheetViews>
    <sheetView topLeftCell="AG45" workbookViewId="0">
      <selection activeCell="AN8" sqref="AN8:AR15"/>
    </sheetView>
  </sheetViews>
  <sheetFormatPr defaultRowHeight="15" x14ac:dyDescent="0.25"/>
  <cols>
    <col min="1" max="1" width="34.28515625" customWidth="1"/>
    <col min="2" max="2" width="12.7109375" customWidth="1"/>
    <col min="3" max="3" width="12.85546875" customWidth="1"/>
    <col min="4" max="4" width="11.7109375" customWidth="1"/>
    <col min="6" max="6" width="9.7109375" customWidth="1"/>
    <col min="11" max="11" width="9.7109375" customWidth="1"/>
    <col min="12" max="12" width="9.85546875" customWidth="1"/>
    <col min="15" max="15" width="10.5703125" customWidth="1"/>
    <col min="16" max="16" width="9.7109375" customWidth="1"/>
    <col min="17" max="17" width="10.140625" customWidth="1"/>
    <col min="18" max="18" width="10.5703125" customWidth="1"/>
    <col min="19" max="19" width="10.42578125" customWidth="1"/>
    <col min="20" max="20" width="11.42578125" customWidth="1"/>
    <col min="21" max="21" width="12.5703125" customWidth="1"/>
    <col min="22" max="23" width="11.42578125" customWidth="1"/>
    <col min="24" max="24" width="10.42578125" customWidth="1"/>
    <col min="25" max="25" width="11.42578125" customWidth="1"/>
    <col min="26" max="26" width="11.7109375" hidden="1" customWidth="1"/>
    <col min="27" max="27" width="9.140625" hidden="1" customWidth="1"/>
    <col min="28" max="28" width="10.85546875" customWidth="1"/>
    <col min="29" max="30" width="11.42578125" customWidth="1"/>
    <col min="31" max="31" width="12.85546875" customWidth="1"/>
    <col min="32" max="36" width="11.42578125" customWidth="1"/>
    <col min="37" max="37" width="12.5703125" customWidth="1"/>
    <col min="38" max="39" width="11.42578125" customWidth="1"/>
    <col min="40" max="40" width="12.140625" customWidth="1"/>
    <col min="41" max="44" width="11.42578125" customWidth="1"/>
    <col min="45" max="45" width="12" customWidth="1"/>
    <col min="46" max="63" width="11.42578125" customWidth="1"/>
    <col min="65" max="65" width="13.85546875" customWidth="1"/>
  </cols>
  <sheetData>
    <row r="1" spans="1:68" ht="16.5" thickBot="1" x14ac:dyDescent="0.3">
      <c r="A1" s="585" t="s">
        <v>17</v>
      </c>
      <c r="B1" s="585"/>
      <c r="C1" s="585"/>
      <c r="D1" s="585"/>
      <c r="E1" s="585"/>
      <c r="F1" s="585"/>
      <c r="G1" s="585"/>
      <c r="H1" s="585"/>
      <c r="I1" s="585"/>
      <c r="J1" s="585"/>
      <c r="K1" s="585"/>
      <c r="L1" s="585"/>
      <c r="M1" s="585"/>
      <c r="N1" s="585"/>
      <c r="O1" s="585"/>
      <c r="P1" s="585"/>
      <c r="Q1" s="585"/>
      <c r="R1" s="585"/>
      <c r="S1" s="585"/>
      <c r="T1" s="585"/>
      <c r="U1" s="585"/>
      <c r="V1" s="585"/>
      <c r="W1" s="585"/>
      <c r="X1" s="585"/>
      <c r="Y1" s="585"/>
      <c r="Z1" s="585"/>
      <c r="AA1" s="585"/>
      <c r="AB1" s="585"/>
      <c r="AC1" s="585"/>
      <c r="AD1" s="585"/>
      <c r="AE1" s="585"/>
      <c r="AF1" s="585"/>
      <c r="AG1" s="585"/>
      <c r="AH1" s="585"/>
      <c r="AI1" s="585"/>
      <c r="AJ1" s="585"/>
      <c r="AK1" s="585"/>
      <c r="AL1" s="585"/>
    </row>
    <row r="2" spans="1:68" x14ac:dyDescent="0.25">
      <c r="A2" s="93"/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X2" s="93"/>
      <c r="Y2" s="93"/>
      <c r="Z2" s="93"/>
      <c r="AA2" s="93" t="s">
        <v>23</v>
      </c>
      <c r="AB2" s="93"/>
      <c r="AC2" s="93"/>
      <c r="BM2" s="22" t="s">
        <v>30</v>
      </c>
      <c r="BN2" s="23">
        <v>249</v>
      </c>
      <c r="BP2">
        <f>BN2-15</f>
        <v>234</v>
      </c>
    </row>
    <row r="3" spans="1:68" ht="30" customHeight="1" x14ac:dyDescent="0.25">
      <c r="A3" s="585" t="s">
        <v>18</v>
      </c>
      <c r="B3" s="585"/>
      <c r="C3" s="585"/>
      <c r="D3" s="585"/>
      <c r="E3" s="585"/>
      <c r="F3" s="585"/>
      <c r="G3" s="585"/>
      <c r="H3" s="585"/>
      <c r="I3" s="585"/>
      <c r="J3" s="585"/>
      <c r="K3" s="585"/>
      <c r="L3" s="585"/>
      <c r="M3" s="585"/>
      <c r="N3" s="585"/>
      <c r="O3" s="585"/>
      <c r="P3" s="585"/>
      <c r="Q3" s="585"/>
      <c r="R3" s="585"/>
      <c r="S3" s="585"/>
      <c r="T3" s="585"/>
      <c r="U3" s="585"/>
      <c r="V3" s="585"/>
      <c r="W3" s="585"/>
      <c r="X3" s="585"/>
      <c r="Y3" s="585"/>
      <c r="Z3" s="585"/>
      <c r="AA3" s="585"/>
      <c r="AB3" s="585"/>
      <c r="AC3" s="585"/>
      <c r="BM3" s="24" t="s">
        <v>31</v>
      </c>
      <c r="BN3" s="7">
        <v>42</v>
      </c>
    </row>
    <row r="4" spans="1:68" ht="17.25" customHeight="1" x14ac:dyDescent="0.25">
      <c r="A4" s="241" t="s">
        <v>63</v>
      </c>
      <c r="B4" s="241"/>
      <c r="C4" s="241"/>
      <c r="D4" s="241"/>
      <c r="E4" s="241"/>
      <c r="F4" s="241"/>
      <c r="G4" s="241"/>
      <c r="H4" s="241"/>
      <c r="I4" s="241"/>
      <c r="J4" s="241"/>
      <c r="K4" s="241"/>
      <c r="L4" s="241"/>
      <c r="M4" s="241"/>
      <c r="N4" s="241"/>
      <c r="O4" s="241"/>
      <c r="P4" s="241"/>
      <c r="Q4" s="241"/>
      <c r="R4" s="241"/>
      <c r="S4" s="241"/>
      <c r="T4" s="241"/>
      <c r="U4" s="241"/>
      <c r="V4" s="241"/>
      <c r="W4" s="241"/>
      <c r="X4" s="241"/>
      <c r="Y4" s="241"/>
      <c r="Z4" s="241"/>
      <c r="AA4" s="241"/>
      <c r="AB4" s="241"/>
      <c r="AC4" s="241"/>
      <c r="BM4" s="24" t="s">
        <v>32</v>
      </c>
      <c r="BN4" s="7">
        <v>12</v>
      </c>
    </row>
    <row r="5" spans="1:68" ht="23.25" customHeight="1" x14ac:dyDescent="0.25">
      <c r="A5" s="585"/>
      <c r="B5" s="585"/>
      <c r="C5" s="585"/>
      <c r="D5" s="585"/>
      <c r="E5" s="585"/>
      <c r="F5" s="585"/>
      <c r="G5" s="585"/>
      <c r="H5" s="585"/>
      <c r="I5" s="585"/>
      <c r="J5" s="585"/>
      <c r="K5" s="585"/>
      <c r="L5" s="585"/>
      <c r="M5" s="585"/>
      <c r="N5" s="585"/>
      <c r="O5" s="585"/>
      <c r="P5" s="585"/>
      <c r="Q5" s="585"/>
      <c r="R5" s="585"/>
      <c r="S5" s="585"/>
      <c r="T5" s="585"/>
      <c r="U5" s="585"/>
      <c r="V5" s="585"/>
      <c r="W5" s="585"/>
      <c r="X5" s="585"/>
      <c r="Y5" s="585"/>
      <c r="Z5" s="585"/>
      <c r="AA5" s="585"/>
      <c r="AB5" s="585"/>
      <c r="AC5" s="585"/>
      <c r="BM5" s="24" t="s">
        <v>33</v>
      </c>
      <c r="BN5" s="25">
        <v>0.5</v>
      </c>
    </row>
    <row r="6" spans="1:68" ht="48" customHeight="1" x14ac:dyDescent="0.25">
      <c r="A6" s="586" t="s">
        <v>14</v>
      </c>
      <c r="B6" s="586"/>
      <c r="C6" s="586"/>
      <c r="D6" s="586"/>
      <c r="E6" s="586"/>
      <c r="F6" s="586"/>
      <c r="G6" s="586"/>
      <c r="H6" s="586"/>
      <c r="I6" s="586"/>
      <c r="J6" s="586"/>
      <c r="K6" s="586"/>
      <c r="L6" s="586"/>
      <c r="M6" s="586"/>
      <c r="N6" s="586"/>
      <c r="O6" s="586"/>
      <c r="P6" s="586"/>
      <c r="Q6" s="586"/>
      <c r="R6" s="586"/>
      <c r="S6" s="586"/>
      <c r="T6" s="586"/>
      <c r="U6" s="586"/>
      <c r="V6" s="586"/>
      <c r="W6" s="586"/>
      <c r="X6" s="586"/>
      <c r="Y6" s="586"/>
      <c r="Z6" s="586"/>
      <c r="AA6" s="586"/>
      <c r="AB6" s="586"/>
      <c r="AC6" s="586"/>
      <c r="BM6" s="24" t="s">
        <v>34</v>
      </c>
      <c r="BN6" s="7">
        <v>6.6</v>
      </c>
    </row>
    <row r="7" spans="1:68" ht="23.25" customHeight="1" thickBot="1" x14ac:dyDescent="0.3">
      <c r="A7" t="s">
        <v>19</v>
      </c>
      <c r="BM7" s="24" t="s">
        <v>35</v>
      </c>
      <c r="BN7" s="7">
        <v>60</v>
      </c>
    </row>
    <row r="8" spans="1:68" s="194" customFormat="1" ht="60.75" customHeight="1" thickBot="1" x14ac:dyDescent="0.3">
      <c r="A8" s="587" t="s">
        <v>53</v>
      </c>
      <c r="B8" s="590" t="s">
        <v>10</v>
      </c>
      <c r="C8" s="590" t="s">
        <v>54</v>
      </c>
      <c r="D8" s="590" t="s">
        <v>55</v>
      </c>
      <c r="E8" s="596" t="s">
        <v>57</v>
      </c>
      <c r="F8" s="597"/>
      <c r="G8" s="597"/>
      <c r="H8" s="597"/>
      <c r="I8" s="598"/>
      <c r="J8" s="596" t="s">
        <v>59</v>
      </c>
      <c r="K8" s="597"/>
      <c r="L8" s="597"/>
      <c r="M8" s="597"/>
      <c r="N8" s="598"/>
      <c r="O8" s="596" t="s">
        <v>77</v>
      </c>
      <c r="P8" s="597"/>
      <c r="Q8" s="597"/>
      <c r="R8" s="597"/>
      <c r="S8" s="598"/>
      <c r="T8" s="596" t="s">
        <v>78</v>
      </c>
      <c r="U8" s="597"/>
      <c r="V8" s="597"/>
      <c r="W8" s="597"/>
      <c r="X8" s="598"/>
      <c r="Y8" s="596" t="s">
        <v>58</v>
      </c>
      <c r="Z8" s="597"/>
      <c r="AA8" s="597"/>
      <c r="AB8" s="597"/>
      <c r="AC8" s="597"/>
      <c r="AD8" s="597"/>
      <c r="AE8" s="597"/>
      <c r="AF8" s="597"/>
      <c r="AG8" s="597"/>
      <c r="AH8" s="597"/>
      <c r="AI8" s="598"/>
      <c r="AJ8" s="620" t="s">
        <v>60</v>
      </c>
      <c r="AK8" s="621"/>
      <c r="AL8" s="621"/>
      <c r="AM8" s="622"/>
      <c r="AN8" s="596" t="s">
        <v>64</v>
      </c>
      <c r="AO8" s="597"/>
      <c r="AP8" s="597"/>
      <c r="AQ8" s="597"/>
      <c r="AR8" s="598"/>
      <c r="AS8" s="596" t="s">
        <v>65</v>
      </c>
      <c r="AT8" s="597"/>
      <c r="AU8" s="597"/>
      <c r="AV8" s="597"/>
      <c r="AW8" s="598"/>
      <c r="AX8" s="596" t="s">
        <v>85</v>
      </c>
      <c r="AY8" s="597"/>
      <c r="AZ8" s="597"/>
      <c r="BA8" s="597"/>
      <c r="BB8" s="598"/>
      <c r="BC8" s="596" t="s">
        <v>86</v>
      </c>
      <c r="BD8" s="597"/>
      <c r="BE8" s="597"/>
      <c r="BF8" s="597"/>
      <c r="BG8" s="598"/>
      <c r="BH8" s="193"/>
      <c r="BI8" s="193"/>
      <c r="BJ8" s="193"/>
      <c r="BK8" s="193"/>
      <c r="BM8" s="195" t="s">
        <v>36</v>
      </c>
      <c r="BN8" s="196">
        <v>0.92300000000000004</v>
      </c>
    </row>
    <row r="9" spans="1:68" s="194" customFormat="1" x14ac:dyDescent="0.25">
      <c r="A9" s="588"/>
      <c r="B9" s="591"/>
      <c r="C9" s="591"/>
      <c r="D9" s="591"/>
      <c r="E9" s="599"/>
      <c r="F9" s="600"/>
      <c r="G9" s="600"/>
      <c r="H9" s="600"/>
      <c r="I9" s="601"/>
      <c r="J9" s="599"/>
      <c r="K9" s="600"/>
      <c r="L9" s="600"/>
      <c r="M9" s="600"/>
      <c r="N9" s="601"/>
      <c r="O9" s="599"/>
      <c r="P9" s="600"/>
      <c r="Q9" s="600"/>
      <c r="R9" s="600"/>
      <c r="S9" s="601"/>
      <c r="T9" s="599"/>
      <c r="U9" s="600"/>
      <c r="V9" s="600"/>
      <c r="W9" s="600"/>
      <c r="X9" s="601"/>
      <c r="Y9" s="599"/>
      <c r="Z9" s="600"/>
      <c r="AA9" s="600"/>
      <c r="AB9" s="600"/>
      <c r="AC9" s="600"/>
      <c r="AD9" s="600"/>
      <c r="AE9" s="600"/>
      <c r="AF9" s="600"/>
      <c r="AG9" s="600"/>
      <c r="AH9" s="600"/>
      <c r="AI9" s="601"/>
      <c r="AJ9" s="623"/>
      <c r="AK9" s="624"/>
      <c r="AL9" s="624"/>
      <c r="AM9" s="625"/>
      <c r="AN9" s="599"/>
      <c r="AO9" s="600"/>
      <c r="AP9" s="600"/>
      <c r="AQ9" s="600"/>
      <c r="AR9" s="601"/>
      <c r="AS9" s="599"/>
      <c r="AT9" s="600"/>
      <c r="AU9" s="600"/>
      <c r="AV9" s="600"/>
      <c r="AW9" s="601"/>
      <c r="AX9" s="599"/>
      <c r="AY9" s="600"/>
      <c r="AZ9" s="600"/>
      <c r="BA9" s="600"/>
      <c r="BB9" s="601"/>
      <c r="BC9" s="599"/>
      <c r="BD9" s="600"/>
      <c r="BE9" s="600"/>
      <c r="BF9" s="600"/>
      <c r="BG9" s="601"/>
      <c r="BH9" s="193"/>
      <c r="BI9" s="193"/>
      <c r="BJ9" s="193"/>
      <c r="BK9" s="193"/>
    </row>
    <row r="10" spans="1:68" s="194" customFormat="1" ht="23.25" customHeight="1" thickBot="1" x14ac:dyDescent="0.3">
      <c r="A10" s="588"/>
      <c r="B10" s="591"/>
      <c r="C10" s="591"/>
      <c r="D10" s="591"/>
      <c r="E10" s="602"/>
      <c r="F10" s="603"/>
      <c r="G10" s="603"/>
      <c r="H10" s="603"/>
      <c r="I10" s="604"/>
      <c r="J10" s="602"/>
      <c r="K10" s="603"/>
      <c r="L10" s="603"/>
      <c r="M10" s="603"/>
      <c r="N10" s="604"/>
      <c r="O10" s="602"/>
      <c r="P10" s="603"/>
      <c r="Q10" s="603"/>
      <c r="R10" s="603"/>
      <c r="S10" s="604"/>
      <c r="T10" s="602"/>
      <c r="U10" s="603"/>
      <c r="V10" s="603"/>
      <c r="W10" s="603"/>
      <c r="X10" s="604"/>
      <c r="Y10" s="602"/>
      <c r="Z10" s="603"/>
      <c r="AA10" s="603"/>
      <c r="AB10" s="603"/>
      <c r="AC10" s="603"/>
      <c r="AD10" s="603"/>
      <c r="AE10" s="603"/>
      <c r="AF10" s="603"/>
      <c r="AG10" s="603"/>
      <c r="AH10" s="603"/>
      <c r="AI10" s="604"/>
      <c r="AJ10" s="626"/>
      <c r="AK10" s="627"/>
      <c r="AL10" s="627"/>
      <c r="AM10" s="628"/>
      <c r="AN10" s="602"/>
      <c r="AO10" s="603"/>
      <c r="AP10" s="603"/>
      <c r="AQ10" s="603"/>
      <c r="AR10" s="604"/>
      <c r="AS10" s="602"/>
      <c r="AT10" s="603"/>
      <c r="AU10" s="603"/>
      <c r="AV10" s="603"/>
      <c r="AW10" s="604"/>
      <c r="AX10" s="602"/>
      <c r="AY10" s="603"/>
      <c r="AZ10" s="603"/>
      <c r="BA10" s="603"/>
      <c r="BB10" s="604"/>
      <c r="BC10" s="602"/>
      <c r="BD10" s="603"/>
      <c r="BE10" s="603"/>
      <c r="BF10" s="603"/>
      <c r="BG10" s="604"/>
      <c r="BH10" s="193"/>
      <c r="BI10" s="193"/>
      <c r="BJ10" s="193"/>
      <c r="BK10" s="193"/>
    </row>
    <row r="11" spans="1:68" s="194" customFormat="1" ht="15" customHeight="1" x14ac:dyDescent="0.25">
      <c r="A11" s="588"/>
      <c r="B11" s="591"/>
      <c r="C11" s="591"/>
      <c r="D11" s="591"/>
      <c r="E11" s="587" t="s">
        <v>29</v>
      </c>
      <c r="F11" s="593" t="s">
        <v>43</v>
      </c>
      <c r="G11" s="593" t="s">
        <v>44</v>
      </c>
      <c r="H11" s="593" t="s">
        <v>45</v>
      </c>
      <c r="I11" s="593" t="s">
        <v>46</v>
      </c>
      <c r="J11" s="587" t="s">
        <v>29</v>
      </c>
      <c r="K11" s="593" t="s">
        <v>43</v>
      </c>
      <c r="L11" s="593" t="s">
        <v>71</v>
      </c>
      <c r="M11" s="593" t="s">
        <v>45</v>
      </c>
      <c r="N11" s="632" t="s">
        <v>46</v>
      </c>
      <c r="O11" s="611" t="s">
        <v>40</v>
      </c>
      <c r="P11" s="629" t="s">
        <v>41</v>
      </c>
      <c r="Q11" s="629" t="s">
        <v>61</v>
      </c>
      <c r="R11" s="608" t="s">
        <v>56</v>
      </c>
      <c r="S11" s="605" t="s">
        <v>72</v>
      </c>
      <c r="T11" s="617" t="s">
        <v>40</v>
      </c>
      <c r="U11" s="593" t="s">
        <v>41</v>
      </c>
      <c r="V11" s="593" t="s">
        <v>61</v>
      </c>
      <c r="W11" s="614" t="s">
        <v>56</v>
      </c>
      <c r="X11" s="593" t="s">
        <v>72</v>
      </c>
      <c r="Y11" s="635" t="s">
        <v>73</v>
      </c>
      <c r="Z11" s="197"/>
      <c r="AA11" s="198"/>
      <c r="AB11" s="617" t="s">
        <v>75</v>
      </c>
      <c r="AC11" s="593" t="s">
        <v>39</v>
      </c>
      <c r="AD11" s="593" t="s">
        <v>38</v>
      </c>
      <c r="AE11" s="593" t="s">
        <v>79</v>
      </c>
      <c r="AF11" s="593" t="s">
        <v>76</v>
      </c>
      <c r="AG11" s="593" t="s">
        <v>80</v>
      </c>
      <c r="AH11" s="593" t="s">
        <v>81</v>
      </c>
      <c r="AI11" s="593" t="s">
        <v>70</v>
      </c>
      <c r="AJ11" s="593" t="s">
        <v>40</v>
      </c>
      <c r="AK11" s="593" t="s">
        <v>41</v>
      </c>
      <c r="AL11" s="593" t="s">
        <v>61</v>
      </c>
      <c r="AM11" s="593" t="s">
        <v>82</v>
      </c>
      <c r="AN11" s="590" t="s">
        <v>48</v>
      </c>
      <c r="AO11" s="590" t="s">
        <v>49</v>
      </c>
      <c r="AP11" s="590" t="s">
        <v>50</v>
      </c>
      <c r="AQ11" s="590" t="s">
        <v>62</v>
      </c>
      <c r="AR11" s="590" t="s">
        <v>51</v>
      </c>
      <c r="AS11" s="590" t="s">
        <v>48</v>
      </c>
      <c r="AT11" s="596" t="s">
        <v>87</v>
      </c>
      <c r="AU11" s="597"/>
      <c r="AV11" s="596" t="s">
        <v>88</v>
      </c>
      <c r="AW11" s="598"/>
      <c r="AX11" s="590" t="s">
        <v>48</v>
      </c>
      <c r="AY11" s="596" t="s">
        <v>87</v>
      </c>
      <c r="AZ11" s="597"/>
      <c r="BA11" s="596" t="s">
        <v>88</v>
      </c>
      <c r="BB11" s="598"/>
      <c r="BC11" s="590" t="s">
        <v>48</v>
      </c>
      <c r="BD11" s="596" t="s">
        <v>87</v>
      </c>
      <c r="BE11" s="597"/>
      <c r="BF11" s="596" t="s">
        <v>88</v>
      </c>
      <c r="BG11" s="598"/>
      <c r="BH11" s="193"/>
      <c r="BI11" s="193"/>
      <c r="BJ11" s="193"/>
      <c r="BK11" s="193"/>
    </row>
    <row r="12" spans="1:68" s="194" customFormat="1" ht="33.75" customHeight="1" thickBot="1" x14ac:dyDescent="0.3">
      <c r="A12" s="588"/>
      <c r="B12" s="591"/>
      <c r="C12" s="591"/>
      <c r="D12" s="591"/>
      <c r="E12" s="588"/>
      <c r="F12" s="594"/>
      <c r="G12" s="594"/>
      <c r="H12" s="594"/>
      <c r="I12" s="594"/>
      <c r="J12" s="588"/>
      <c r="K12" s="594"/>
      <c r="L12" s="594"/>
      <c r="M12" s="594"/>
      <c r="N12" s="633"/>
      <c r="O12" s="612"/>
      <c r="P12" s="630"/>
      <c r="Q12" s="630"/>
      <c r="R12" s="609"/>
      <c r="S12" s="606"/>
      <c r="T12" s="618"/>
      <c r="U12" s="594"/>
      <c r="V12" s="594"/>
      <c r="W12" s="615"/>
      <c r="X12" s="594"/>
      <c r="Y12" s="636"/>
      <c r="Z12" s="199"/>
      <c r="AA12" s="200"/>
      <c r="AB12" s="618"/>
      <c r="AC12" s="594"/>
      <c r="AD12" s="594"/>
      <c r="AE12" s="594"/>
      <c r="AF12" s="594"/>
      <c r="AG12" s="594"/>
      <c r="AH12" s="594"/>
      <c r="AI12" s="594"/>
      <c r="AJ12" s="594"/>
      <c r="AK12" s="594"/>
      <c r="AL12" s="594"/>
      <c r="AM12" s="594"/>
      <c r="AN12" s="591"/>
      <c r="AO12" s="591"/>
      <c r="AP12" s="591"/>
      <c r="AQ12" s="591"/>
      <c r="AR12" s="591"/>
      <c r="AS12" s="591"/>
      <c r="AT12" s="602"/>
      <c r="AU12" s="603"/>
      <c r="AV12" s="602"/>
      <c r="AW12" s="604"/>
      <c r="AX12" s="591"/>
      <c r="AY12" s="602"/>
      <c r="AZ12" s="603"/>
      <c r="BA12" s="602"/>
      <c r="BB12" s="604"/>
      <c r="BC12" s="591"/>
      <c r="BD12" s="602"/>
      <c r="BE12" s="603"/>
      <c r="BF12" s="602"/>
      <c r="BG12" s="604"/>
      <c r="BH12" s="193"/>
      <c r="BI12" s="193"/>
      <c r="BJ12" s="193"/>
      <c r="BK12" s="193"/>
    </row>
    <row r="13" spans="1:68" s="194" customFormat="1" ht="15" customHeight="1" x14ac:dyDescent="0.25">
      <c r="A13" s="588"/>
      <c r="B13" s="591"/>
      <c r="C13" s="591"/>
      <c r="D13" s="591"/>
      <c r="E13" s="588"/>
      <c r="F13" s="594"/>
      <c r="G13" s="594"/>
      <c r="H13" s="594"/>
      <c r="I13" s="594"/>
      <c r="J13" s="588"/>
      <c r="K13" s="594"/>
      <c r="L13" s="594"/>
      <c r="M13" s="594"/>
      <c r="N13" s="633"/>
      <c r="O13" s="612"/>
      <c r="P13" s="630"/>
      <c r="Q13" s="630"/>
      <c r="R13" s="609"/>
      <c r="S13" s="606"/>
      <c r="T13" s="618"/>
      <c r="U13" s="594"/>
      <c r="V13" s="594"/>
      <c r="W13" s="615"/>
      <c r="X13" s="594"/>
      <c r="Y13" s="636"/>
      <c r="Z13" s="199"/>
      <c r="AA13" s="200"/>
      <c r="AB13" s="618"/>
      <c r="AC13" s="594"/>
      <c r="AD13" s="594"/>
      <c r="AE13" s="594"/>
      <c r="AF13" s="594"/>
      <c r="AG13" s="594"/>
      <c r="AH13" s="594"/>
      <c r="AI13" s="594"/>
      <c r="AJ13" s="594"/>
      <c r="AK13" s="594"/>
      <c r="AL13" s="594"/>
      <c r="AM13" s="594"/>
      <c r="AN13" s="591"/>
      <c r="AO13" s="591"/>
      <c r="AP13" s="591"/>
      <c r="AQ13" s="591"/>
      <c r="AR13" s="591"/>
      <c r="AS13" s="591"/>
      <c r="AT13" s="591" t="s">
        <v>89</v>
      </c>
      <c r="AU13" s="591" t="s">
        <v>90</v>
      </c>
      <c r="AV13" s="591" t="s">
        <v>91</v>
      </c>
      <c r="AW13" s="591" t="s">
        <v>92</v>
      </c>
      <c r="AX13" s="591"/>
      <c r="AY13" s="591" t="s">
        <v>49</v>
      </c>
      <c r="AZ13" s="591" t="s">
        <v>50</v>
      </c>
      <c r="BA13" s="591" t="s">
        <v>62</v>
      </c>
      <c r="BB13" s="591" t="s">
        <v>51</v>
      </c>
      <c r="BC13" s="591"/>
      <c r="BD13" s="591" t="s">
        <v>49</v>
      </c>
      <c r="BE13" s="591" t="s">
        <v>50</v>
      </c>
      <c r="BF13" s="591" t="s">
        <v>62</v>
      </c>
      <c r="BG13" s="591" t="s">
        <v>51</v>
      </c>
      <c r="BH13" s="193"/>
      <c r="BI13" s="193"/>
      <c r="BJ13" s="193"/>
      <c r="BK13" s="193"/>
    </row>
    <row r="14" spans="1:68" s="194" customFormat="1" x14ac:dyDescent="0.25">
      <c r="A14" s="588"/>
      <c r="B14" s="591"/>
      <c r="C14" s="591"/>
      <c r="D14" s="591"/>
      <c r="E14" s="588"/>
      <c r="F14" s="594"/>
      <c r="G14" s="594"/>
      <c r="H14" s="594"/>
      <c r="I14" s="594"/>
      <c r="J14" s="588"/>
      <c r="K14" s="594"/>
      <c r="L14" s="594"/>
      <c r="M14" s="594"/>
      <c r="N14" s="633"/>
      <c r="O14" s="612"/>
      <c r="P14" s="630"/>
      <c r="Q14" s="630"/>
      <c r="R14" s="609"/>
      <c r="S14" s="606"/>
      <c r="T14" s="618"/>
      <c r="U14" s="594"/>
      <c r="V14" s="594"/>
      <c r="W14" s="615"/>
      <c r="X14" s="594"/>
      <c r="Y14" s="636"/>
      <c r="Z14" s="199"/>
      <c r="AA14" s="200"/>
      <c r="AB14" s="618"/>
      <c r="AC14" s="594"/>
      <c r="AD14" s="594"/>
      <c r="AE14" s="594"/>
      <c r="AF14" s="594"/>
      <c r="AG14" s="594"/>
      <c r="AH14" s="594"/>
      <c r="AI14" s="594"/>
      <c r="AJ14" s="594"/>
      <c r="AK14" s="594"/>
      <c r="AL14" s="594"/>
      <c r="AM14" s="594"/>
      <c r="AN14" s="591"/>
      <c r="AO14" s="591"/>
      <c r="AP14" s="591"/>
      <c r="AQ14" s="591"/>
      <c r="AR14" s="591"/>
      <c r="AS14" s="591"/>
      <c r="AT14" s="591"/>
      <c r="AU14" s="591"/>
      <c r="AV14" s="591"/>
      <c r="AW14" s="591"/>
      <c r="AX14" s="591"/>
      <c r="AY14" s="591"/>
      <c r="AZ14" s="591"/>
      <c r="BA14" s="591"/>
      <c r="BB14" s="591"/>
      <c r="BC14" s="591"/>
      <c r="BD14" s="591"/>
      <c r="BE14" s="591"/>
      <c r="BF14" s="591"/>
      <c r="BG14" s="591"/>
      <c r="BH14" s="193"/>
      <c r="BI14" s="193"/>
      <c r="BJ14" s="193"/>
      <c r="BK14" s="193"/>
    </row>
    <row r="15" spans="1:68" s="194" customFormat="1" ht="129.75" customHeight="1" thickBot="1" x14ac:dyDescent="0.3">
      <c r="A15" s="589"/>
      <c r="B15" s="592"/>
      <c r="C15" s="592"/>
      <c r="D15" s="592"/>
      <c r="E15" s="589"/>
      <c r="F15" s="595"/>
      <c r="G15" s="595"/>
      <c r="H15" s="595"/>
      <c r="I15" s="595"/>
      <c r="J15" s="589"/>
      <c r="K15" s="595"/>
      <c r="L15" s="595"/>
      <c r="M15" s="595"/>
      <c r="N15" s="634"/>
      <c r="O15" s="613"/>
      <c r="P15" s="631"/>
      <c r="Q15" s="631"/>
      <c r="R15" s="610"/>
      <c r="S15" s="607"/>
      <c r="T15" s="619"/>
      <c r="U15" s="595"/>
      <c r="V15" s="595"/>
      <c r="W15" s="616"/>
      <c r="X15" s="595"/>
      <c r="Y15" s="637"/>
      <c r="Z15" s="201"/>
      <c r="AA15" s="202"/>
      <c r="AB15" s="619"/>
      <c r="AC15" s="595"/>
      <c r="AD15" s="595"/>
      <c r="AE15" s="595"/>
      <c r="AF15" s="595"/>
      <c r="AG15" s="595"/>
      <c r="AH15" s="595"/>
      <c r="AI15" s="595"/>
      <c r="AJ15" s="594"/>
      <c r="AK15" s="595"/>
      <c r="AL15" s="595"/>
      <c r="AM15" s="595"/>
      <c r="AN15" s="592"/>
      <c r="AO15" s="592"/>
      <c r="AP15" s="592"/>
      <c r="AQ15" s="592"/>
      <c r="AR15" s="592"/>
      <c r="AS15" s="592"/>
      <c r="AT15" s="592"/>
      <c r="AU15" s="592"/>
      <c r="AV15" s="592"/>
      <c r="AW15" s="592"/>
      <c r="AX15" s="592"/>
      <c r="AY15" s="592"/>
      <c r="AZ15" s="592"/>
      <c r="BA15" s="592"/>
      <c r="BB15" s="592"/>
      <c r="BC15" s="592"/>
      <c r="BD15" s="592"/>
      <c r="BE15" s="592"/>
      <c r="BF15" s="592"/>
      <c r="BG15" s="592"/>
      <c r="BH15" s="193"/>
      <c r="BI15" s="193"/>
      <c r="BJ15" s="193"/>
      <c r="BK15" s="193"/>
    </row>
    <row r="16" spans="1:68" ht="15.75" thickBot="1" x14ac:dyDescent="0.3">
      <c r="A16" s="203" t="s">
        <v>27</v>
      </c>
      <c r="B16" s="204">
        <f>B17+B18+B19+B20+B21+B22+B23+B24+B25</f>
        <v>14.25</v>
      </c>
      <c r="C16" s="205">
        <f>(BN2-(BN3-BN4))*BN6*BN7*BN8</f>
        <v>80046.251999999993</v>
      </c>
      <c r="D16" s="205">
        <f>D17+D18+D19+D20+D21+D22+D23+D24+D25</f>
        <v>1140655.5</v>
      </c>
      <c r="E16" s="206"/>
      <c r="F16" s="207"/>
      <c r="G16" s="208"/>
      <c r="H16" s="207"/>
      <c r="I16" s="209"/>
      <c r="J16" s="206"/>
      <c r="K16" s="207"/>
      <c r="L16" s="207"/>
      <c r="M16" s="207"/>
      <c r="N16" s="210"/>
      <c r="O16" s="211"/>
      <c r="P16" s="212"/>
      <c r="Q16" s="212"/>
      <c r="R16" s="212"/>
      <c r="S16" s="213"/>
      <c r="T16" s="214"/>
      <c r="U16" s="207"/>
      <c r="V16" s="207"/>
      <c r="W16" s="209"/>
      <c r="X16" s="215"/>
      <c r="Y16" s="206">
        <f>Y17+Y18+Y19+Y20+Y21+Y22+Y23+Y24+Y25</f>
        <v>54292.00755289237</v>
      </c>
      <c r="Z16" s="207"/>
      <c r="AA16" s="207"/>
      <c r="AB16" s="207"/>
      <c r="AC16" s="207"/>
      <c r="AD16" s="207"/>
      <c r="AE16" s="210"/>
      <c r="AF16" s="216"/>
      <c r="AG16" s="212"/>
      <c r="AH16" s="212"/>
      <c r="AI16" s="187">
        <f>AI17+AI18+AI19+AI20+AI21+AI22+AI23+AI24+AI25</f>
        <v>232.01712629441184</v>
      </c>
      <c r="AJ16" s="127"/>
      <c r="AK16" s="214"/>
      <c r="AL16" s="207"/>
      <c r="AM16" s="209"/>
      <c r="AN16" s="206"/>
      <c r="AO16" s="207"/>
      <c r="AP16" s="207"/>
      <c r="AQ16" s="207"/>
      <c r="AR16" s="209"/>
      <c r="AS16" s="214"/>
      <c r="AT16" s="207"/>
      <c r="AU16" s="207"/>
      <c r="AV16" s="207"/>
      <c r="AW16" s="209"/>
      <c r="AX16" s="214"/>
      <c r="AY16" s="207"/>
      <c r="AZ16" s="207"/>
      <c r="BA16" s="207"/>
      <c r="BB16" s="209"/>
      <c r="BC16" s="214"/>
      <c r="BD16" s="207"/>
      <c r="BE16" s="207"/>
      <c r="BF16" s="207"/>
      <c r="BG16" s="209"/>
      <c r="BH16" s="21"/>
      <c r="BI16" s="21"/>
      <c r="BJ16" s="21"/>
      <c r="BK16" s="21"/>
    </row>
    <row r="17" spans="1:63" ht="15.75" thickBot="1" x14ac:dyDescent="0.3">
      <c r="A17" s="221" t="s">
        <v>84</v>
      </c>
      <c r="B17" s="222">
        <v>1.5</v>
      </c>
      <c r="C17" s="127">
        <f>ROUND(C16,0)</f>
        <v>80046</v>
      </c>
      <c r="D17" s="127">
        <f t="shared" ref="D17:D26" si="0">B17*C17</f>
        <v>120069</v>
      </c>
      <c r="E17" s="128">
        <f>D17/S17</f>
        <v>23.649980291683089</v>
      </c>
      <c r="F17" s="129">
        <v>30</v>
      </c>
      <c r="G17" s="223">
        <f t="shared" ref="G17:G26" si="1">F17/1.3</f>
        <v>23.076923076923077</v>
      </c>
      <c r="H17" s="129">
        <f>F17</f>
        <v>30</v>
      </c>
      <c r="I17" s="130">
        <f>G17/1.3</f>
        <v>17.751479289940828</v>
      </c>
      <c r="J17" s="128">
        <f t="shared" ref="J17:J26" si="2">D17/X17</f>
        <v>15.766653527788726</v>
      </c>
      <c r="K17" s="129">
        <f t="shared" ref="K17:K26" si="3">F17/1.5</f>
        <v>20</v>
      </c>
      <c r="L17" s="129">
        <f>K17/1.3</f>
        <v>15.384615384615383</v>
      </c>
      <c r="M17" s="129">
        <f t="shared" ref="M17:N26" si="4">H17/1.5</f>
        <v>20</v>
      </c>
      <c r="N17" s="130">
        <f>I17/1.5</f>
        <v>11.834319526627219</v>
      </c>
      <c r="O17" s="128">
        <f>(D17*AJ17/100)/F17</f>
        <v>1520.874</v>
      </c>
      <c r="P17" s="129">
        <f t="shared" ref="P17:P26" si="5">(D17*AK17/100)/G17</f>
        <v>1664.9568000000002</v>
      </c>
      <c r="Q17" s="129">
        <f t="shared" ref="Q17:Q26" si="6">(D17*AL17/100)/H17</f>
        <v>200.11499999999998</v>
      </c>
      <c r="R17" s="129">
        <f t="shared" ref="R17:R26" si="7">(D17*AM17/100)/I17</f>
        <v>1690.9717499999999</v>
      </c>
      <c r="S17" s="130">
        <f>O17+P17+Q17+R17</f>
        <v>5076.9175500000001</v>
      </c>
      <c r="T17" s="132">
        <f t="shared" ref="T17:T26" si="8">(D17*AJ17/100)/K17</f>
        <v>2281.3110000000001</v>
      </c>
      <c r="U17" s="132">
        <f t="shared" ref="U17:U26" si="9">(D17*AK17/100)/L17</f>
        <v>2497.4352000000003</v>
      </c>
      <c r="V17" s="132">
        <f t="shared" ref="V17:V23" si="10">(D17*AL17/100)/M17</f>
        <v>300.17250000000001</v>
      </c>
      <c r="W17" s="132">
        <f t="shared" ref="W17:W23" si="11">(D17*AM17/100)/N17</f>
        <v>2536.457625</v>
      </c>
      <c r="X17" s="154">
        <f>T17+U17+V17+W17</f>
        <v>7615.3763250000002</v>
      </c>
      <c r="Y17" s="128">
        <f>D17/E17</f>
        <v>5076.9175500000001</v>
      </c>
      <c r="Z17" s="223"/>
      <c r="AA17" s="223"/>
      <c r="AB17" s="223">
        <f>D17/J17</f>
        <v>7615.3763250000002</v>
      </c>
      <c r="AC17" s="129">
        <f>C17/E17</f>
        <v>3384.6116999999999</v>
      </c>
      <c r="AD17" s="131">
        <f>AC17/$BP$2</f>
        <v>14.464152564102564</v>
      </c>
      <c r="AE17" s="224">
        <f>AD17*1.5</f>
        <v>21.696228846153847</v>
      </c>
      <c r="AF17" s="131">
        <f>C17/J17/$BP$2</f>
        <v>21.696228846153847</v>
      </c>
      <c r="AG17" s="129">
        <f>AD17/4</f>
        <v>3.616038141025641</v>
      </c>
      <c r="AH17" s="130">
        <f>AD17/2</f>
        <v>7.2320762820512821</v>
      </c>
      <c r="AI17" s="154">
        <f>AD17*B17</f>
        <v>21.696228846153847</v>
      </c>
      <c r="AJ17" s="219">
        <v>38</v>
      </c>
      <c r="AK17" s="132">
        <f>100-AJ17-AL17-AM17</f>
        <v>32</v>
      </c>
      <c r="AL17" s="129">
        <v>5</v>
      </c>
      <c r="AM17" s="130">
        <v>25</v>
      </c>
      <c r="AN17" s="128">
        <f>AO17+AP17+AQ17+AR17</f>
        <v>14.464152564102562</v>
      </c>
      <c r="AO17" s="129">
        <f>AD17*AJ17%</f>
        <v>5.4963779743589747</v>
      </c>
      <c r="AP17" s="129">
        <f>AD17*AK17%</f>
        <v>4.6285288205128206</v>
      </c>
      <c r="AQ17" s="129">
        <f>AD17*AL17%</f>
        <v>0.72320762820512829</v>
      </c>
      <c r="AR17" s="130">
        <f>AD17*AM17%</f>
        <v>3.616038141025641</v>
      </c>
      <c r="AS17" s="128">
        <f>AT17+AU17+AV17+AW17</f>
        <v>21.696228846153847</v>
      </c>
      <c r="AT17" s="129">
        <f>AE17*AJ17%</f>
        <v>8.244566961538462</v>
      </c>
      <c r="AU17" s="129">
        <f>AE17*AK17%</f>
        <v>6.9427932307692313</v>
      </c>
      <c r="AV17" s="129">
        <f>AE17*AL17%</f>
        <v>1.0848114423076924</v>
      </c>
      <c r="AW17" s="130">
        <f>AE17*AM17%</f>
        <v>5.4240572115384618</v>
      </c>
      <c r="AX17" s="128">
        <f t="shared" ref="AX17:AX26" si="12">AY17+AZ17+BA17+BB17</f>
        <v>3.6160381410256406</v>
      </c>
      <c r="AY17" s="129">
        <f>AG17*AJ17%</f>
        <v>1.3740944935897437</v>
      </c>
      <c r="AZ17" s="129">
        <f>AG17*AK17%</f>
        <v>1.1571322051282051</v>
      </c>
      <c r="BA17" s="129">
        <f>AG17*AL17%</f>
        <v>0.18080190705128207</v>
      </c>
      <c r="BB17" s="130">
        <f>AG17*AM17%</f>
        <v>0.90400953525641026</v>
      </c>
      <c r="BC17" s="132">
        <f>BD17+BE17+BF17+BG17</f>
        <v>7.2320762820512812</v>
      </c>
      <c r="BD17" s="129">
        <f>AH17*AJ17%</f>
        <v>2.7481889871794873</v>
      </c>
      <c r="BE17" s="129">
        <f>AH17*AK17%</f>
        <v>2.3142644102564103</v>
      </c>
      <c r="BF17" s="129">
        <f>AH17*AL17%</f>
        <v>0.36160381410256415</v>
      </c>
      <c r="BG17" s="130">
        <f>AH17*AM17%</f>
        <v>1.8080190705128205</v>
      </c>
      <c r="BH17" s="261">
        <f>(AT17*K17+AU17*L17+AV17*M17+N17*AW17)/60</f>
        <v>5.9598299633211962</v>
      </c>
      <c r="BI17" s="261"/>
      <c r="BJ17" s="261"/>
      <c r="BK17" s="261"/>
    </row>
    <row r="18" spans="1:63" ht="15" customHeight="1" thickBot="1" x14ac:dyDescent="0.3">
      <c r="A18" s="221" t="s">
        <v>1</v>
      </c>
      <c r="B18" s="222">
        <v>1.5</v>
      </c>
      <c r="C18" s="127">
        <f t="shared" ref="C18:C35" si="13">ROUND(C17,0)</f>
        <v>80046</v>
      </c>
      <c r="D18" s="127">
        <f t="shared" si="0"/>
        <v>120069</v>
      </c>
      <c r="E18" s="128">
        <f t="shared" ref="E18:E26" si="14">D18/S18</f>
        <v>19.432568985619898</v>
      </c>
      <c r="F18" s="129">
        <v>25</v>
      </c>
      <c r="G18" s="223">
        <f t="shared" si="1"/>
        <v>19.23076923076923</v>
      </c>
      <c r="H18" s="129">
        <f t="shared" ref="H18:H26" si="15">F18</f>
        <v>25</v>
      </c>
      <c r="I18" s="130">
        <f t="shared" ref="I18:I26" si="16">G18/1.3</f>
        <v>14.792899408284022</v>
      </c>
      <c r="J18" s="128">
        <f t="shared" si="2"/>
        <v>12.955045990413264</v>
      </c>
      <c r="K18" s="129">
        <f t="shared" si="3"/>
        <v>16.666666666666668</v>
      </c>
      <c r="L18" s="129">
        <f t="shared" ref="L18:L26" si="17">K18/1.3</f>
        <v>12.820512820512821</v>
      </c>
      <c r="M18" s="129">
        <f t="shared" si="4"/>
        <v>16.666666666666668</v>
      </c>
      <c r="N18" s="131">
        <f t="shared" si="4"/>
        <v>9.8619329388560146</v>
      </c>
      <c r="O18" s="128">
        <f t="shared" ref="O18:O26" si="18">(D18*AJ18/100)/F18</f>
        <v>1536.8832</v>
      </c>
      <c r="P18" s="129">
        <f t="shared" si="5"/>
        <v>2372.5634400000004</v>
      </c>
      <c r="Q18" s="129">
        <f t="shared" si="6"/>
        <v>240.13800000000001</v>
      </c>
      <c r="R18" s="129">
        <f t="shared" si="7"/>
        <v>2029.1661000000001</v>
      </c>
      <c r="S18" s="130">
        <f t="shared" ref="S18:S26" si="19">O18+P18+Q18+R18</f>
        <v>6178.7507400000004</v>
      </c>
      <c r="T18" s="132">
        <f t="shared" si="8"/>
        <v>2305.3247999999999</v>
      </c>
      <c r="U18" s="132">
        <f t="shared" si="9"/>
        <v>3558.8451599999999</v>
      </c>
      <c r="V18" s="132">
        <f t="shared" si="10"/>
        <v>360.20699999999994</v>
      </c>
      <c r="W18" s="132">
        <f t="shared" si="11"/>
        <v>3043.7491500000006</v>
      </c>
      <c r="X18" s="154">
        <f t="shared" ref="X18:X26" si="20">T18+U18+V18+W18</f>
        <v>9268.1261100000011</v>
      </c>
      <c r="Y18" s="128">
        <f t="shared" ref="Y18:Y26" si="21">D18/E18</f>
        <v>6178.7507400000004</v>
      </c>
      <c r="Z18" s="223"/>
      <c r="AA18" s="223"/>
      <c r="AB18" s="223">
        <f t="shared" ref="AB18:AB26" si="22">D18/J18</f>
        <v>9268.1261100000011</v>
      </c>
      <c r="AC18" s="129">
        <f t="shared" ref="AC18:AC26" si="23">C18/E18</f>
        <v>4119.16716</v>
      </c>
      <c r="AD18" s="129">
        <f t="shared" ref="AD18:AD26" si="24">AC18/$BP$2</f>
        <v>17.603278461538462</v>
      </c>
      <c r="AE18" s="131">
        <f t="shared" ref="AE18:AE26" si="25">AD18*1.5</f>
        <v>26.404917692307691</v>
      </c>
      <c r="AF18" s="131">
        <f t="shared" ref="AF18:AF26" si="26">C18/J18/$BP$2</f>
        <v>26.404917692307695</v>
      </c>
      <c r="AG18" s="129">
        <f t="shared" ref="AG18:AG26" si="27">AD18/4</f>
        <v>4.4008196153846155</v>
      </c>
      <c r="AH18" s="129">
        <f t="shared" ref="AH18:AH26" si="28">AD18/2</f>
        <v>8.801639230769231</v>
      </c>
      <c r="AI18" s="154">
        <f t="shared" ref="AI18:AI26" si="29">AD18*B18</f>
        <v>26.404917692307691</v>
      </c>
      <c r="AJ18" s="113">
        <v>32</v>
      </c>
      <c r="AK18" s="132">
        <f t="shared" ref="AK18:AK27" si="30">100-AJ18-AL18-AM18</f>
        <v>38</v>
      </c>
      <c r="AL18" s="129">
        <v>5</v>
      </c>
      <c r="AM18" s="130">
        <v>25</v>
      </c>
      <c r="AN18" s="128">
        <f t="shared" ref="AN18:AN27" si="31">AO18+AP18+AQ18+AR18</f>
        <v>17.603278461538462</v>
      </c>
      <c r="AO18" s="129">
        <f t="shared" ref="AO18:AO27" si="32">AD18*AJ18%</f>
        <v>5.6330491076923082</v>
      </c>
      <c r="AP18" s="129">
        <f t="shared" ref="AP18:AP27" si="33">AD18*AK18%</f>
        <v>6.6892458153846155</v>
      </c>
      <c r="AQ18" s="129">
        <f t="shared" ref="AQ18:AQ27" si="34">AD18*AL18%</f>
        <v>0.88016392307692315</v>
      </c>
      <c r="AR18" s="130">
        <f t="shared" ref="AR18:AR27" si="35">AD18*AM18%</f>
        <v>4.4008196153846155</v>
      </c>
      <c r="AS18" s="132">
        <f t="shared" ref="AS18:AS26" si="36">AT18+AU18+AV18+AW18</f>
        <v>26.404917692307695</v>
      </c>
      <c r="AT18" s="129">
        <f t="shared" ref="AT18:AT28" si="37">AE18*AJ18%</f>
        <v>8.4495736615384622</v>
      </c>
      <c r="AU18" s="129">
        <f t="shared" ref="AU18:AU27" si="38">AE18*AK18%</f>
        <v>10.033868723076923</v>
      </c>
      <c r="AV18" s="129">
        <f t="shared" ref="AV18:AV27" si="39">AE18*AL18%</f>
        <v>1.3202458846153846</v>
      </c>
      <c r="AW18" s="130">
        <f t="shared" ref="AW18:AW27" si="40">AE18*AM18%</f>
        <v>6.6012294230769228</v>
      </c>
      <c r="AX18" s="132">
        <f t="shared" si="12"/>
        <v>4.4008196153846155</v>
      </c>
      <c r="AY18" s="129">
        <f t="shared" ref="AY18:AY27" si="41">AG18*AJ18%</f>
        <v>1.408262276923077</v>
      </c>
      <c r="AZ18" s="129">
        <f t="shared" ref="AZ18:AZ27" si="42">AG18*AK18%</f>
        <v>1.6723114538461539</v>
      </c>
      <c r="BA18" s="129">
        <f t="shared" ref="BA18:BA27" si="43">AG18*AL18%</f>
        <v>0.22004098076923079</v>
      </c>
      <c r="BB18" s="129">
        <f t="shared" ref="BB18:BB27" si="44">AG18*AM18%</f>
        <v>1.1002049038461539</v>
      </c>
      <c r="BC18" s="132">
        <f t="shared" ref="BC18:BC26" si="45">BD18+BE18+BF18+BG18</f>
        <v>8.801639230769231</v>
      </c>
      <c r="BD18" s="129">
        <f t="shared" ref="BD18:BD26" si="46">AH18*AJ18%</f>
        <v>2.8165245538461541</v>
      </c>
      <c r="BE18" s="129">
        <f t="shared" ref="BE18:BE26" si="47">AH18*AK18%</f>
        <v>3.3446229076923077</v>
      </c>
      <c r="BF18" s="129">
        <f t="shared" ref="BF18:BF26" si="48">AH18*AL18%</f>
        <v>0.44008196153846157</v>
      </c>
      <c r="BG18" s="130">
        <f t="shared" ref="BG18:BG26" si="49">AH18*AM18%</f>
        <v>2.2004098076923078</v>
      </c>
      <c r="BH18" s="261">
        <f t="shared" ref="BH18:BH26" si="50">(AT18*K18+AU18*L18+AV18*M18+N18*AW18)/60</f>
        <v>5.9428425042861477</v>
      </c>
      <c r="BI18" s="261"/>
      <c r="BJ18" s="261"/>
      <c r="BK18" s="261"/>
    </row>
    <row r="19" spans="1:63" ht="15" customHeight="1" thickBot="1" x14ac:dyDescent="0.3">
      <c r="A19" s="221" t="s">
        <v>2</v>
      </c>
      <c r="B19" s="222">
        <v>1.5</v>
      </c>
      <c r="C19" s="127">
        <f t="shared" si="13"/>
        <v>80046</v>
      </c>
      <c r="D19" s="127">
        <f t="shared" si="0"/>
        <v>120069</v>
      </c>
      <c r="E19" s="128">
        <f t="shared" si="14"/>
        <v>20.040080160320638</v>
      </c>
      <c r="F19" s="129">
        <v>25</v>
      </c>
      <c r="G19" s="223">
        <f t="shared" si="1"/>
        <v>19.23076923076923</v>
      </c>
      <c r="H19" s="129">
        <f t="shared" si="15"/>
        <v>25</v>
      </c>
      <c r="I19" s="130">
        <f t="shared" si="16"/>
        <v>14.792899408284022</v>
      </c>
      <c r="J19" s="128">
        <f t="shared" si="2"/>
        <v>13.360053440213763</v>
      </c>
      <c r="K19" s="129">
        <f t="shared" si="3"/>
        <v>16.666666666666668</v>
      </c>
      <c r="L19" s="129">
        <f t="shared" si="17"/>
        <v>12.820512820512821</v>
      </c>
      <c r="M19" s="129">
        <f t="shared" si="4"/>
        <v>16.666666666666668</v>
      </c>
      <c r="N19" s="131">
        <f t="shared" si="4"/>
        <v>9.8619329388560146</v>
      </c>
      <c r="O19" s="128">
        <f t="shared" si="18"/>
        <v>1921.104</v>
      </c>
      <c r="P19" s="129">
        <f t="shared" si="5"/>
        <v>1560.8970000000002</v>
      </c>
      <c r="Q19" s="129">
        <f t="shared" si="6"/>
        <v>480.27600000000001</v>
      </c>
      <c r="R19" s="129">
        <f t="shared" si="7"/>
        <v>2029.1661000000001</v>
      </c>
      <c r="S19" s="130">
        <f t="shared" si="19"/>
        <v>5991.4431000000004</v>
      </c>
      <c r="T19" s="132">
        <f t="shared" si="8"/>
        <v>2881.6559999999995</v>
      </c>
      <c r="U19" s="132">
        <f t="shared" si="9"/>
        <v>2341.3454999999999</v>
      </c>
      <c r="V19" s="132">
        <f t="shared" si="10"/>
        <v>720.41399999999987</v>
      </c>
      <c r="W19" s="132">
        <f t="shared" si="11"/>
        <v>3043.7491500000006</v>
      </c>
      <c r="X19" s="154">
        <f t="shared" si="20"/>
        <v>8987.1646499999988</v>
      </c>
      <c r="Y19" s="128">
        <f t="shared" si="21"/>
        <v>5991.4431000000013</v>
      </c>
      <c r="Z19" s="223"/>
      <c r="AA19" s="223"/>
      <c r="AB19" s="223">
        <f t="shared" si="22"/>
        <v>8987.1646499999988</v>
      </c>
      <c r="AC19" s="129">
        <f t="shared" si="23"/>
        <v>3994.2954000000004</v>
      </c>
      <c r="AD19" s="129">
        <f t="shared" si="24"/>
        <v>17.069638461538464</v>
      </c>
      <c r="AE19" s="131">
        <f t="shared" si="25"/>
        <v>25.604457692307697</v>
      </c>
      <c r="AF19" s="131">
        <f t="shared" si="26"/>
        <v>25.60445769230769</v>
      </c>
      <c r="AG19" s="129">
        <f t="shared" si="27"/>
        <v>4.2674096153846159</v>
      </c>
      <c r="AH19" s="129">
        <f t="shared" si="28"/>
        <v>8.5348192307692319</v>
      </c>
      <c r="AI19" s="154">
        <f t="shared" si="29"/>
        <v>25.604457692307697</v>
      </c>
      <c r="AJ19" s="113">
        <v>40</v>
      </c>
      <c r="AK19" s="132">
        <f t="shared" si="30"/>
        <v>25</v>
      </c>
      <c r="AL19" s="129">
        <v>10</v>
      </c>
      <c r="AM19" s="130">
        <v>25</v>
      </c>
      <c r="AN19" s="128">
        <f t="shared" si="31"/>
        <v>17.069638461538464</v>
      </c>
      <c r="AO19" s="129">
        <f t="shared" si="32"/>
        <v>6.8278553846153862</v>
      </c>
      <c r="AP19" s="129">
        <f t="shared" si="33"/>
        <v>4.2674096153846159</v>
      </c>
      <c r="AQ19" s="129">
        <f t="shared" si="34"/>
        <v>1.7069638461538466</v>
      </c>
      <c r="AR19" s="130">
        <f t="shared" si="35"/>
        <v>4.2674096153846159</v>
      </c>
      <c r="AS19" s="132">
        <f t="shared" si="36"/>
        <v>25.604457692307697</v>
      </c>
      <c r="AT19" s="129">
        <f t="shared" si="37"/>
        <v>10.241783076923079</v>
      </c>
      <c r="AU19" s="129">
        <f t="shared" si="38"/>
        <v>6.4011144230769244</v>
      </c>
      <c r="AV19" s="129">
        <f t="shared" si="39"/>
        <v>2.5604457692307698</v>
      </c>
      <c r="AW19" s="130">
        <f t="shared" si="40"/>
        <v>6.4011144230769244</v>
      </c>
      <c r="AX19" s="111">
        <f t="shared" si="12"/>
        <v>4.2674096153846159</v>
      </c>
      <c r="AY19" s="110">
        <f t="shared" si="41"/>
        <v>1.7069638461538466</v>
      </c>
      <c r="AZ19" s="110">
        <f t="shared" si="42"/>
        <v>1.066852403846154</v>
      </c>
      <c r="BA19" s="110">
        <f t="shared" si="43"/>
        <v>0.42674096153846164</v>
      </c>
      <c r="BB19" s="110">
        <f t="shared" si="44"/>
        <v>1.066852403846154</v>
      </c>
      <c r="BC19" s="111">
        <f t="shared" si="45"/>
        <v>8.5348192307692319</v>
      </c>
      <c r="BD19" s="110">
        <f t="shared" si="46"/>
        <v>3.4139276923076931</v>
      </c>
      <c r="BE19" s="110">
        <f t="shared" si="47"/>
        <v>2.133704807692308</v>
      </c>
      <c r="BF19" s="110">
        <f t="shared" si="48"/>
        <v>0.85348192307692328</v>
      </c>
      <c r="BG19" s="110">
        <f t="shared" si="49"/>
        <v>2.133704807692308</v>
      </c>
      <c r="BH19" s="261">
        <f t="shared" si="50"/>
        <v>5.9760568578364452</v>
      </c>
      <c r="BI19" s="261"/>
      <c r="BJ19" s="261"/>
      <c r="BK19" s="261"/>
    </row>
    <row r="20" spans="1:63" ht="15" customHeight="1" thickBot="1" x14ac:dyDescent="0.3">
      <c r="A20" s="221" t="s">
        <v>3</v>
      </c>
      <c r="B20" s="222">
        <v>1.5</v>
      </c>
      <c r="C20" s="127">
        <f t="shared" si="13"/>
        <v>80046</v>
      </c>
      <c r="D20" s="127">
        <f>B20*C20</f>
        <v>120069</v>
      </c>
      <c r="E20" s="128">
        <f t="shared" si="14"/>
        <v>23.594180102241449</v>
      </c>
      <c r="F20" s="129">
        <v>30</v>
      </c>
      <c r="G20" s="223">
        <f t="shared" si="1"/>
        <v>23.076923076923077</v>
      </c>
      <c r="H20" s="129">
        <f t="shared" si="15"/>
        <v>30</v>
      </c>
      <c r="I20" s="130">
        <f t="shared" si="16"/>
        <v>17.751479289940828</v>
      </c>
      <c r="J20" s="128">
        <f t="shared" si="2"/>
        <v>15.729453401494297</v>
      </c>
      <c r="K20" s="129">
        <f t="shared" si="3"/>
        <v>20</v>
      </c>
      <c r="L20" s="129">
        <f t="shared" si="17"/>
        <v>15.384615384615383</v>
      </c>
      <c r="M20" s="129">
        <f t="shared" si="4"/>
        <v>20</v>
      </c>
      <c r="N20" s="131">
        <f t="shared" si="4"/>
        <v>11.834319526627219</v>
      </c>
      <c r="O20" s="128">
        <f t="shared" si="18"/>
        <v>880.50599999999997</v>
      </c>
      <c r="P20" s="129">
        <f t="shared" si="5"/>
        <v>1716.9866999999999</v>
      </c>
      <c r="Q20" s="129">
        <f t="shared" si="6"/>
        <v>800.45999999999992</v>
      </c>
      <c r="R20" s="129">
        <f t="shared" si="7"/>
        <v>1690.9717499999999</v>
      </c>
      <c r="S20" s="130">
        <f t="shared" si="19"/>
        <v>5088.9244499999995</v>
      </c>
      <c r="T20" s="132">
        <f t="shared" si="8"/>
        <v>1320.759</v>
      </c>
      <c r="U20" s="132">
        <f t="shared" si="9"/>
        <v>2575.4800500000001</v>
      </c>
      <c r="V20" s="132">
        <f t="shared" si="10"/>
        <v>1200.69</v>
      </c>
      <c r="W20" s="132">
        <f t="shared" si="11"/>
        <v>2536.457625</v>
      </c>
      <c r="X20" s="154">
        <f t="shared" si="20"/>
        <v>7633.3866750000007</v>
      </c>
      <c r="Y20" s="128">
        <f t="shared" si="21"/>
        <v>5088.9244499999995</v>
      </c>
      <c r="Z20" s="223"/>
      <c r="AA20" s="223"/>
      <c r="AB20" s="223">
        <f t="shared" si="22"/>
        <v>7633.3866750000007</v>
      </c>
      <c r="AC20" s="129">
        <f t="shared" si="23"/>
        <v>3392.6162999999997</v>
      </c>
      <c r="AD20" s="129">
        <f t="shared" si="24"/>
        <v>14.498360256410255</v>
      </c>
      <c r="AE20" s="131">
        <f t="shared" si="25"/>
        <v>21.747540384615384</v>
      </c>
      <c r="AF20" s="131">
        <f t="shared" si="26"/>
        <v>21.747540384615387</v>
      </c>
      <c r="AG20" s="129">
        <f t="shared" si="27"/>
        <v>3.6245900641025637</v>
      </c>
      <c r="AH20" s="129">
        <f t="shared" si="28"/>
        <v>7.2491801282051274</v>
      </c>
      <c r="AI20" s="154">
        <f t="shared" si="29"/>
        <v>21.747540384615384</v>
      </c>
      <c r="AJ20" s="113">
        <v>22</v>
      </c>
      <c r="AK20" s="132">
        <f t="shared" si="30"/>
        <v>33</v>
      </c>
      <c r="AL20" s="129">
        <v>20</v>
      </c>
      <c r="AM20" s="130">
        <v>25</v>
      </c>
      <c r="AN20" s="128">
        <f t="shared" si="31"/>
        <v>14.498360256410255</v>
      </c>
      <c r="AO20" s="129">
        <f t="shared" si="32"/>
        <v>3.1896392564102563</v>
      </c>
      <c r="AP20" s="129">
        <f t="shared" si="33"/>
        <v>4.7844588846153844</v>
      </c>
      <c r="AQ20" s="129">
        <f t="shared" si="34"/>
        <v>2.8996720512820513</v>
      </c>
      <c r="AR20" s="130">
        <f t="shared" si="35"/>
        <v>3.6245900641025637</v>
      </c>
      <c r="AS20" s="132">
        <f t="shared" si="36"/>
        <v>21.747540384615384</v>
      </c>
      <c r="AT20" s="129">
        <f t="shared" si="37"/>
        <v>4.7844588846153844</v>
      </c>
      <c r="AU20" s="129">
        <f t="shared" si="38"/>
        <v>7.1766883269230775</v>
      </c>
      <c r="AV20" s="129">
        <f t="shared" si="39"/>
        <v>4.3495080769230769</v>
      </c>
      <c r="AW20" s="130">
        <f t="shared" si="40"/>
        <v>5.436885096153846</v>
      </c>
      <c r="AX20" s="119">
        <f t="shared" si="12"/>
        <v>3.6245900641025637</v>
      </c>
      <c r="AY20" s="115">
        <f t="shared" si="41"/>
        <v>0.79740981410256406</v>
      </c>
      <c r="AZ20" s="115">
        <f t="shared" si="42"/>
        <v>1.1961147211538461</v>
      </c>
      <c r="BA20" s="115">
        <f t="shared" si="43"/>
        <v>0.72491801282051282</v>
      </c>
      <c r="BB20" s="115">
        <f t="shared" si="44"/>
        <v>0.90614751602564092</v>
      </c>
      <c r="BC20" s="119">
        <f t="shared" si="45"/>
        <v>7.2491801282051274</v>
      </c>
      <c r="BD20" s="115">
        <f t="shared" si="46"/>
        <v>1.5948196282051281</v>
      </c>
      <c r="BE20" s="115">
        <f t="shared" si="47"/>
        <v>2.3922294423076922</v>
      </c>
      <c r="BF20" s="115">
        <f t="shared" si="48"/>
        <v>1.4498360256410256</v>
      </c>
      <c r="BG20" s="115">
        <f t="shared" si="49"/>
        <v>1.8122950320512818</v>
      </c>
      <c r="BH20" s="261">
        <f t="shared" si="50"/>
        <v>5.9571960722196922</v>
      </c>
      <c r="BI20" s="261"/>
      <c r="BJ20" s="261"/>
      <c r="BK20" s="261"/>
    </row>
    <row r="21" spans="1:63" ht="15" customHeight="1" x14ac:dyDescent="0.25">
      <c r="A21" s="217" t="s">
        <v>4</v>
      </c>
      <c r="B21" s="218">
        <v>1.5</v>
      </c>
      <c r="C21" s="219">
        <f t="shared" si="13"/>
        <v>80046</v>
      </c>
      <c r="D21" s="219">
        <f t="shared" si="0"/>
        <v>120069</v>
      </c>
      <c r="E21" s="166">
        <f t="shared" si="14"/>
        <v>22.944550669216063</v>
      </c>
      <c r="F21" s="110">
        <v>30</v>
      </c>
      <c r="G21" s="183">
        <f t="shared" si="1"/>
        <v>23.076923076923077</v>
      </c>
      <c r="H21" s="110">
        <f t="shared" si="15"/>
        <v>30</v>
      </c>
      <c r="I21" s="167">
        <f t="shared" si="16"/>
        <v>17.751479289940828</v>
      </c>
      <c r="J21" s="166">
        <f t="shared" si="2"/>
        <v>15.296367112810708</v>
      </c>
      <c r="K21" s="110">
        <f t="shared" si="3"/>
        <v>20</v>
      </c>
      <c r="L21" s="110">
        <f t="shared" si="17"/>
        <v>15.384615384615383</v>
      </c>
      <c r="M21" s="110">
        <f t="shared" si="4"/>
        <v>20</v>
      </c>
      <c r="N21" s="170">
        <f t="shared" si="4"/>
        <v>11.834319526627219</v>
      </c>
      <c r="O21" s="166">
        <f t="shared" si="18"/>
        <v>1000.575</v>
      </c>
      <c r="P21" s="110">
        <f t="shared" si="5"/>
        <v>2341.3455000000004</v>
      </c>
      <c r="Q21" s="110">
        <f t="shared" si="6"/>
        <v>200.11499999999998</v>
      </c>
      <c r="R21" s="110">
        <f t="shared" si="7"/>
        <v>1690.9717499999999</v>
      </c>
      <c r="S21" s="167">
        <f t="shared" si="19"/>
        <v>5233.0072499999997</v>
      </c>
      <c r="T21" s="111">
        <f t="shared" si="8"/>
        <v>1500.8625</v>
      </c>
      <c r="U21" s="111">
        <f t="shared" si="9"/>
        <v>3512.0182500000005</v>
      </c>
      <c r="V21" s="111">
        <f t="shared" si="10"/>
        <v>300.17250000000001</v>
      </c>
      <c r="W21" s="111">
        <f t="shared" si="11"/>
        <v>2536.457625</v>
      </c>
      <c r="X21" s="220">
        <f t="shared" si="20"/>
        <v>7849.5108749999999</v>
      </c>
      <c r="Y21" s="166">
        <f t="shared" si="21"/>
        <v>5233.0072499999997</v>
      </c>
      <c r="Z21" s="183"/>
      <c r="AA21" s="183"/>
      <c r="AB21" s="183">
        <f t="shared" si="22"/>
        <v>7849.5108749999999</v>
      </c>
      <c r="AC21" s="110">
        <f t="shared" si="23"/>
        <v>3488.6714999999995</v>
      </c>
      <c r="AD21" s="110">
        <f t="shared" si="24"/>
        <v>14.908852564102562</v>
      </c>
      <c r="AE21" s="170">
        <f t="shared" si="25"/>
        <v>22.363278846153843</v>
      </c>
      <c r="AF21" s="170">
        <f t="shared" si="26"/>
        <v>22.363278846153843</v>
      </c>
      <c r="AG21" s="110">
        <f t="shared" si="27"/>
        <v>3.7272131410256404</v>
      </c>
      <c r="AH21" s="110">
        <f t="shared" si="28"/>
        <v>7.4544262820512808</v>
      </c>
      <c r="AI21" s="220">
        <f t="shared" si="29"/>
        <v>22.363278846153843</v>
      </c>
      <c r="AJ21" s="113">
        <v>25</v>
      </c>
      <c r="AK21" s="111">
        <f t="shared" si="30"/>
        <v>45</v>
      </c>
      <c r="AL21" s="110">
        <v>5</v>
      </c>
      <c r="AM21" s="167">
        <v>25</v>
      </c>
      <c r="AN21" s="166">
        <f t="shared" si="31"/>
        <v>14.908852564102562</v>
      </c>
      <c r="AO21" s="110">
        <f t="shared" si="32"/>
        <v>3.7272131410256404</v>
      </c>
      <c r="AP21" s="110">
        <f t="shared" si="33"/>
        <v>6.7089836538461531</v>
      </c>
      <c r="AQ21" s="110">
        <f t="shared" si="34"/>
        <v>0.74544262820512808</v>
      </c>
      <c r="AR21" s="167">
        <f t="shared" si="35"/>
        <v>3.7272131410256404</v>
      </c>
      <c r="AS21" s="111">
        <f t="shared" si="36"/>
        <v>22.363278846153843</v>
      </c>
      <c r="AT21" s="110">
        <f t="shared" si="37"/>
        <v>5.5908197115384608</v>
      </c>
      <c r="AU21" s="110">
        <f t="shared" si="38"/>
        <v>10.063475480769229</v>
      </c>
      <c r="AV21" s="110">
        <f t="shared" si="39"/>
        <v>1.1181639423076921</v>
      </c>
      <c r="AW21" s="167">
        <f t="shared" si="40"/>
        <v>5.5908197115384608</v>
      </c>
      <c r="AX21" s="119">
        <f t="shared" si="12"/>
        <v>3.7272131410256404</v>
      </c>
      <c r="AY21" s="115">
        <f t="shared" si="41"/>
        <v>0.9318032852564101</v>
      </c>
      <c r="AZ21" s="115">
        <f t="shared" si="42"/>
        <v>1.6772459134615383</v>
      </c>
      <c r="BA21" s="115">
        <f t="shared" si="43"/>
        <v>0.18636065705128202</v>
      </c>
      <c r="BB21" s="115">
        <f t="shared" si="44"/>
        <v>0.9318032852564101</v>
      </c>
      <c r="BC21" s="119">
        <f t="shared" si="45"/>
        <v>7.4544262820512808</v>
      </c>
      <c r="BD21" s="115">
        <f t="shared" si="46"/>
        <v>1.8636065705128202</v>
      </c>
      <c r="BE21" s="115">
        <f t="shared" si="47"/>
        <v>3.3544918269230766</v>
      </c>
      <c r="BF21" s="115">
        <f t="shared" si="48"/>
        <v>0.37272131410256404</v>
      </c>
      <c r="BG21" s="115">
        <f t="shared" si="49"/>
        <v>1.8636065705128202</v>
      </c>
      <c r="BH21" s="261">
        <f t="shared" si="50"/>
        <v>5.9194319943862839</v>
      </c>
      <c r="BI21" s="261"/>
      <c r="BJ21" s="261"/>
      <c r="BK21" s="261"/>
    </row>
    <row r="22" spans="1:63" ht="15" customHeight="1" x14ac:dyDescent="0.25">
      <c r="A22" s="3" t="s">
        <v>5</v>
      </c>
      <c r="B22" s="161">
        <v>4.25</v>
      </c>
      <c r="C22" s="113">
        <f t="shared" si="13"/>
        <v>80046</v>
      </c>
      <c r="D22" s="113">
        <f t="shared" si="0"/>
        <v>340195.5</v>
      </c>
      <c r="E22" s="114">
        <f t="shared" si="14"/>
        <v>20.388191159680314</v>
      </c>
      <c r="F22" s="115">
        <v>25</v>
      </c>
      <c r="G22" s="117">
        <f t="shared" si="1"/>
        <v>19.23076923076923</v>
      </c>
      <c r="H22" s="115">
        <f t="shared" si="15"/>
        <v>25</v>
      </c>
      <c r="I22" s="116">
        <f t="shared" si="16"/>
        <v>14.792899408284022</v>
      </c>
      <c r="J22" s="114">
        <f t="shared" si="2"/>
        <v>13.592127439786877</v>
      </c>
      <c r="K22" s="115">
        <f t="shared" si="3"/>
        <v>16.666666666666668</v>
      </c>
      <c r="L22" s="115">
        <f t="shared" si="17"/>
        <v>12.820512820512821</v>
      </c>
      <c r="M22" s="115">
        <f t="shared" si="4"/>
        <v>16.666666666666668</v>
      </c>
      <c r="N22" s="118">
        <f t="shared" si="4"/>
        <v>9.8619329388560146</v>
      </c>
      <c r="O22" s="114">
        <f t="shared" si="18"/>
        <v>5443.1280000000006</v>
      </c>
      <c r="P22" s="115">
        <f t="shared" si="5"/>
        <v>6014.6564400000007</v>
      </c>
      <c r="Q22" s="115">
        <f t="shared" si="6"/>
        <v>1088.6256000000001</v>
      </c>
      <c r="R22" s="115">
        <f t="shared" si="7"/>
        <v>4139.4988440000006</v>
      </c>
      <c r="S22" s="116">
        <f t="shared" si="19"/>
        <v>16685.908884</v>
      </c>
      <c r="T22" s="119">
        <f t="shared" si="8"/>
        <v>8164.692</v>
      </c>
      <c r="U22" s="119">
        <f t="shared" si="9"/>
        <v>9021.9846600000001</v>
      </c>
      <c r="V22" s="119">
        <f t="shared" si="10"/>
        <v>1632.9383999999998</v>
      </c>
      <c r="W22" s="119">
        <f t="shared" si="11"/>
        <v>6209.2482660000005</v>
      </c>
      <c r="X22" s="153">
        <f t="shared" si="20"/>
        <v>25028.863325999999</v>
      </c>
      <c r="Y22" s="114">
        <f t="shared" si="21"/>
        <v>16685.908884</v>
      </c>
      <c r="Z22" s="117"/>
      <c r="AA22" s="117"/>
      <c r="AB22" s="117">
        <f t="shared" si="22"/>
        <v>25028.863325999999</v>
      </c>
      <c r="AC22" s="115">
        <f t="shared" si="23"/>
        <v>3926.0962079999999</v>
      </c>
      <c r="AD22" s="115">
        <f t="shared" si="24"/>
        <v>16.778188923076922</v>
      </c>
      <c r="AE22" s="118">
        <f t="shared" si="25"/>
        <v>25.167283384615381</v>
      </c>
      <c r="AF22" s="118">
        <f t="shared" si="26"/>
        <v>25.167283384615381</v>
      </c>
      <c r="AG22" s="115">
        <f t="shared" si="27"/>
        <v>4.1945472307692304</v>
      </c>
      <c r="AH22" s="115">
        <f t="shared" si="28"/>
        <v>8.3890944615384608</v>
      </c>
      <c r="AI22" s="220">
        <f t="shared" si="29"/>
        <v>71.307302923076918</v>
      </c>
      <c r="AJ22" s="113">
        <v>40</v>
      </c>
      <c r="AK22" s="119">
        <f t="shared" si="30"/>
        <v>34</v>
      </c>
      <c r="AL22" s="115">
        <v>8</v>
      </c>
      <c r="AM22" s="116">
        <v>18</v>
      </c>
      <c r="AN22" s="114">
        <f t="shared" si="31"/>
        <v>16.778188923076922</v>
      </c>
      <c r="AO22" s="115">
        <f t="shared" si="32"/>
        <v>6.7112755692307688</v>
      </c>
      <c r="AP22" s="115">
        <f t="shared" si="33"/>
        <v>5.7045842338461537</v>
      </c>
      <c r="AQ22" s="115">
        <f t="shared" si="34"/>
        <v>1.3422551138461538</v>
      </c>
      <c r="AR22" s="116">
        <f t="shared" si="35"/>
        <v>3.0200740061538456</v>
      </c>
      <c r="AS22" s="119">
        <f t="shared" si="36"/>
        <v>25.167283384615384</v>
      </c>
      <c r="AT22" s="115">
        <f t="shared" si="37"/>
        <v>10.066913353846154</v>
      </c>
      <c r="AU22" s="115">
        <f t="shared" si="38"/>
        <v>8.5568763507692296</v>
      </c>
      <c r="AV22" s="115">
        <f t="shared" si="39"/>
        <v>2.0133826707692304</v>
      </c>
      <c r="AW22" s="116">
        <f t="shared" si="40"/>
        <v>4.5301110092307679</v>
      </c>
      <c r="AX22" s="119">
        <f t="shared" si="12"/>
        <v>4.1945472307692304</v>
      </c>
      <c r="AY22" s="115">
        <f t="shared" si="41"/>
        <v>1.6778188923076922</v>
      </c>
      <c r="AZ22" s="115">
        <f t="shared" si="42"/>
        <v>1.4261460584615384</v>
      </c>
      <c r="BA22" s="115">
        <f t="shared" si="43"/>
        <v>0.33556377846153845</v>
      </c>
      <c r="BB22" s="115">
        <f t="shared" si="44"/>
        <v>0.7550185015384614</v>
      </c>
      <c r="BC22" s="119">
        <f t="shared" si="45"/>
        <v>8.3890944615384608</v>
      </c>
      <c r="BD22" s="115">
        <f t="shared" si="46"/>
        <v>3.3556377846153844</v>
      </c>
      <c r="BE22" s="115">
        <f t="shared" si="47"/>
        <v>2.8522921169230768</v>
      </c>
      <c r="BF22" s="115">
        <f t="shared" si="48"/>
        <v>0.67112755692307691</v>
      </c>
      <c r="BG22" s="115">
        <f t="shared" si="49"/>
        <v>1.5100370030769228</v>
      </c>
      <c r="BH22" s="261">
        <f t="shared" si="50"/>
        <v>5.928624350235169</v>
      </c>
      <c r="BI22" s="261"/>
      <c r="BJ22" s="261"/>
      <c r="BK22" s="261"/>
    </row>
    <row r="23" spans="1:63" ht="15" customHeight="1" thickBot="1" x14ac:dyDescent="0.3">
      <c r="A23" s="226" t="s">
        <v>6</v>
      </c>
      <c r="B23" s="227">
        <v>1</v>
      </c>
      <c r="C23" s="120">
        <f t="shared" si="13"/>
        <v>80046</v>
      </c>
      <c r="D23" s="120">
        <f>B23*C23</f>
        <v>80046</v>
      </c>
      <c r="E23" s="121">
        <f>D23/S23</f>
        <v>20.987174504469493</v>
      </c>
      <c r="F23" s="122">
        <v>27</v>
      </c>
      <c r="G23" s="228">
        <f t="shared" si="1"/>
        <v>20.76923076923077</v>
      </c>
      <c r="H23" s="122">
        <f t="shared" si="15"/>
        <v>27</v>
      </c>
      <c r="I23" s="123">
        <f t="shared" si="16"/>
        <v>15.976331360946746</v>
      </c>
      <c r="J23" s="121">
        <f t="shared" si="2"/>
        <v>13.991449669646329</v>
      </c>
      <c r="K23" s="122">
        <f t="shared" si="3"/>
        <v>18</v>
      </c>
      <c r="L23" s="122">
        <f t="shared" si="17"/>
        <v>13.846153846153845</v>
      </c>
      <c r="M23" s="122">
        <f t="shared" si="4"/>
        <v>18</v>
      </c>
      <c r="N23" s="124">
        <f t="shared" si="4"/>
        <v>10.650887573964498</v>
      </c>
      <c r="O23" s="121">
        <f>(D23*AJ23/100)/F23</f>
        <v>948.69333333333338</v>
      </c>
      <c r="P23" s="122">
        <f t="shared" si="5"/>
        <v>1464.5453333333332</v>
      </c>
      <c r="Q23" s="122">
        <f t="shared" si="6"/>
        <v>148.23333333333335</v>
      </c>
      <c r="R23" s="122">
        <f t="shared" si="7"/>
        <v>1252.5716666666667</v>
      </c>
      <c r="S23" s="123">
        <f>O23+P23+Q23+R23</f>
        <v>3814.0436666666665</v>
      </c>
      <c r="T23" s="126">
        <f t="shared" si="8"/>
        <v>1423.04</v>
      </c>
      <c r="U23" s="126">
        <f t="shared" si="9"/>
        <v>2196.8180000000002</v>
      </c>
      <c r="V23" s="126">
        <f t="shared" si="10"/>
        <v>222.35000000000002</v>
      </c>
      <c r="W23" s="126">
        <f t="shared" si="11"/>
        <v>1878.8574999999998</v>
      </c>
      <c r="X23" s="192">
        <f t="shared" si="20"/>
        <v>5721.0654999999997</v>
      </c>
      <c r="Y23" s="121">
        <f t="shared" si="21"/>
        <v>3814.043666666666</v>
      </c>
      <c r="Z23" s="228"/>
      <c r="AA23" s="228"/>
      <c r="AB23" s="228">
        <f t="shared" si="22"/>
        <v>5721.0654999999997</v>
      </c>
      <c r="AC23" s="122">
        <f t="shared" si="23"/>
        <v>3814.043666666666</v>
      </c>
      <c r="AD23" s="122">
        <f t="shared" si="24"/>
        <v>16.299331908831906</v>
      </c>
      <c r="AE23" s="124">
        <f t="shared" si="25"/>
        <v>24.448997863247861</v>
      </c>
      <c r="AF23" s="124">
        <f t="shared" si="26"/>
        <v>24.448997863247861</v>
      </c>
      <c r="AG23" s="122">
        <f t="shared" si="27"/>
        <v>4.0748329772079765</v>
      </c>
      <c r="AH23" s="122">
        <f t="shared" si="28"/>
        <v>8.1496659544159531</v>
      </c>
      <c r="AI23" s="187">
        <f t="shared" si="29"/>
        <v>16.299331908831906</v>
      </c>
      <c r="AJ23" s="113">
        <v>32</v>
      </c>
      <c r="AK23" s="126">
        <f t="shared" si="30"/>
        <v>38</v>
      </c>
      <c r="AL23" s="122">
        <v>5</v>
      </c>
      <c r="AM23" s="123">
        <v>25</v>
      </c>
      <c r="AN23" s="121">
        <f t="shared" si="31"/>
        <v>16.299331908831906</v>
      </c>
      <c r="AO23" s="122">
        <f t="shared" si="32"/>
        <v>5.2157862108262103</v>
      </c>
      <c r="AP23" s="122">
        <f t="shared" si="33"/>
        <v>6.1937461253561246</v>
      </c>
      <c r="AQ23" s="122">
        <f t="shared" si="34"/>
        <v>0.81496659544159533</v>
      </c>
      <c r="AR23" s="123">
        <f t="shared" si="35"/>
        <v>4.0748329772079765</v>
      </c>
      <c r="AS23" s="126">
        <f t="shared" si="36"/>
        <v>24.448997863247861</v>
      </c>
      <c r="AT23" s="122">
        <f t="shared" si="37"/>
        <v>7.8236793162393159</v>
      </c>
      <c r="AU23" s="122">
        <f t="shared" si="38"/>
        <v>9.2906191880341868</v>
      </c>
      <c r="AV23" s="122">
        <f t="shared" si="39"/>
        <v>1.2224498931623931</v>
      </c>
      <c r="AW23" s="123">
        <f t="shared" si="40"/>
        <v>6.1122494658119653</v>
      </c>
      <c r="AX23" s="119">
        <f t="shared" si="12"/>
        <v>4.0748329772079765</v>
      </c>
      <c r="AY23" s="115">
        <f t="shared" si="41"/>
        <v>1.3039465527065526</v>
      </c>
      <c r="AZ23" s="115">
        <f t="shared" si="42"/>
        <v>1.5484365313390311</v>
      </c>
      <c r="BA23" s="115">
        <f t="shared" si="43"/>
        <v>0.20374164886039883</v>
      </c>
      <c r="BB23" s="115">
        <f t="shared" si="44"/>
        <v>1.0187082443019941</v>
      </c>
      <c r="BC23" s="119">
        <f t="shared" si="45"/>
        <v>8.1496659544159531</v>
      </c>
      <c r="BD23" s="115">
        <f t="shared" si="46"/>
        <v>2.6078931054131052</v>
      </c>
      <c r="BE23" s="115">
        <f t="shared" si="47"/>
        <v>3.0968730626780623</v>
      </c>
      <c r="BF23" s="115">
        <f t="shared" si="48"/>
        <v>0.40748329772079767</v>
      </c>
      <c r="BG23" s="115">
        <f t="shared" si="49"/>
        <v>2.0374164886039883</v>
      </c>
      <c r="BH23" s="261">
        <f t="shared" si="50"/>
        <v>5.9428425042861477</v>
      </c>
      <c r="BI23" s="261"/>
      <c r="BJ23" s="261"/>
      <c r="BK23" s="261"/>
    </row>
    <row r="24" spans="1:63" s="135" customFormat="1" ht="15" customHeight="1" thickBot="1" x14ac:dyDescent="0.3">
      <c r="A24" s="262" t="s">
        <v>7</v>
      </c>
      <c r="B24" s="263">
        <v>1</v>
      </c>
      <c r="C24" s="264">
        <f t="shared" si="13"/>
        <v>80046</v>
      </c>
      <c r="D24" s="264">
        <f t="shared" si="0"/>
        <v>80046</v>
      </c>
      <c r="E24" s="265">
        <f>D24/S24</f>
        <v>17.741935483870968</v>
      </c>
      <c r="F24" s="266">
        <v>22</v>
      </c>
      <c r="G24" s="228">
        <f t="shared" si="1"/>
        <v>16.923076923076923</v>
      </c>
      <c r="H24" s="266">
        <f t="shared" si="15"/>
        <v>22</v>
      </c>
      <c r="I24" s="268">
        <f t="shared" si="16"/>
        <v>13.01775147928994</v>
      </c>
      <c r="J24" s="265">
        <f t="shared" si="2"/>
        <v>11.111111111111111</v>
      </c>
      <c r="K24" s="266">
        <v>20</v>
      </c>
      <c r="L24" s="266">
        <v>10</v>
      </c>
      <c r="M24" s="266">
        <f t="shared" si="4"/>
        <v>14.666666666666666</v>
      </c>
      <c r="N24" s="269">
        <f t="shared" si="4"/>
        <v>8.6785009861932938</v>
      </c>
      <c r="O24" s="121">
        <f>(D24*AJ24/100)/F24</f>
        <v>727.69090909090914</v>
      </c>
      <c r="P24" s="266">
        <f t="shared" si="5"/>
        <v>3783.9927272727273</v>
      </c>
      <c r="Q24" s="122">
        <f t="shared" si="6"/>
        <v>0</v>
      </c>
      <c r="R24" s="122">
        <f t="shared" si="7"/>
        <v>0</v>
      </c>
      <c r="S24" s="268">
        <f t="shared" si="19"/>
        <v>4511.6836363636367</v>
      </c>
      <c r="T24" s="270">
        <f t="shared" si="8"/>
        <v>800.46</v>
      </c>
      <c r="U24" s="270">
        <f t="shared" si="9"/>
        <v>6403.68</v>
      </c>
      <c r="V24" s="270">
        <v>0</v>
      </c>
      <c r="W24" s="270">
        <v>0</v>
      </c>
      <c r="X24" s="271">
        <f t="shared" si="20"/>
        <v>7204.14</v>
      </c>
      <c r="Y24" s="265">
        <f t="shared" si="21"/>
        <v>4511.6836363636367</v>
      </c>
      <c r="Z24" s="267"/>
      <c r="AA24" s="267"/>
      <c r="AB24" s="267">
        <f t="shared" si="22"/>
        <v>7204.14</v>
      </c>
      <c r="AC24" s="266">
        <f t="shared" si="23"/>
        <v>4511.6836363636367</v>
      </c>
      <c r="AD24" s="266">
        <f t="shared" si="24"/>
        <v>19.2806993006993</v>
      </c>
      <c r="AE24" s="269">
        <f t="shared" si="25"/>
        <v>28.921048951048952</v>
      </c>
      <c r="AF24" s="269">
        <f t="shared" si="26"/>
        <v>30.786923076923078</v>
      </c>
      <c r="AG24" s="266">
        <f t="shared" si="27"/>
        <v>4.8201748251748251</v>
      </c>
      <c r="AH24" s="266">
        <f t="shared" si="28"/>
        <v>9.6403496503496502</v>
      </c>
      <c r="AI24" s="271">
        <f t="shared" si="29"/>
        <v>19.2806993006993</v>
      </c>
      <c r="AJ24" s="272">
        <v>20</v>
      </c>
      <c r="AK24" s="270">
        <f t="shared" si="30"/>
        <v>80</v>
      </c>
      <c r="AL24" s="266">
        <v>0</v>
      </c>
      <c r="AM24" s="268">
        <v>0</v>
      </c>
      <c r="AN24" s="265">
        <f t="shared" si="31"/>
        <v>19.280699300699304</v>
      </c>
      <c r="AO24" s="266">
        <f t="shared" si="32"/>
        <v>3.8561398601398604</v>
      </c>
      <c r="AP24" s="266">
        <f t="shared" si="33"/>
        <v>15.424559440559442</v>
      </c>
      <c r="AQ24" s="266">
        <f t="shared" si="34"/>
        <v>0</v>
      </c>
      <c r="AR24" s="268">
        <f t="shared" si="35"/>
        <v>0</v>
      </c>
      <c r="AS24" s="270">
        <f t="shared" si="36"/>
        <v>28.921048951048952</v>
      </c>
      <c r="AT24" s="266">
        <f t="shared" si="37"/>
        <v>5.7842097902097906</v>
      </c>
      <c r="AU24" s="266">
        <f t="shared" si="38"/>
        <v>23.136839160839163</v>
      </c>
      <c r="AV24" s="266">
        <f t="shared" si="39"/>
        <v>0</v>
      </c>
      <c r="AW24" s="268">
        <f t="shared" si="40"/>
        <v>0</v>
      </c>
      <c r="AX24" s="273">
        <f t="shared" si="12"/>
        <v>4.820174825174826</v>
      </c>
      <c r="AY24" s="274">
        <f t="shared" si="41"/>
        <v>0.96403496503496511</v>
      </c>
      <c r="AZ24" s="274">
        <f t="shared" si="42"/>
        <v>3.8561398601398604</v>
      </c>
      <c r="BA24" s="274">
        <f t="shared" si="43"/>
        <v>0</v>
      </c>
      <c r="BB24" s="274">
        <f t="shared" si="44"/>
        <v>0</v>
      </c>
      <c r="BC24" s="273">
        <f t="shared" si="45"/>
        <v>9.640349650349652</v>
      </c>
      <c r="BD24" s="274">
        <f t="shared" si="46"/>
        <v>1.9280699300699302</v>
      </c>
      <c r="BE24" s="274">
        <f t="shared" si="47"/>
        <v>7.7122797202797209</v>
      </c>
      <c r="BF24" s="274">
        <f t="shared" si="48"/>
        <v>0</v>
      </c>
      <c r="BG24" s="274">
        <f t="shared" si="49"/>
        <v>0</v>
      </c>
      <c r="BH24" s="275">
        <f t="shared" si="50"/>
        <v>5.7842097902097898</v>
      </c>
      <c r="BI24" s="275"/>
      <c r="BJ24" s="275"/>
      <c r="BK24" s="275"/>
    </row>
    <row r="25" spans="1:63" s="135" customFormat="1" ht="15" customHeight="1" thickBot="1" x14ac:dyDescent="0.3">
      <c r="A25" s="276" t="s">
        <v>11</v>
      </c>
      <c r="B25" s="277">
        <v>0.5</v>
      </c>
      <c r="C25" s="278">
        <f t="shared" si="13"/>
        <v>80046</v>
      </c>
      <c r="D25" s="278">
        <f t="shared" si="0"/>
        <v>40023</v>
      </c>
      <c r="E25" s="279">
        <f t="shared" si="14"/>
        <v>23.387096774193544</v>
      </c>
      <c r="F25" s="280">
        <v>29</v>
      </c>
      <c r="G25" s="228">
        <f t="shared" si="1"/>
        <v>22.307692307692307</v>
      </c>
      <c r="H25" s="280">
        <f t="shared" si="15"/>
        <v>29</v>
      </c>
      <c r="I25" s="282">
        <f t="shared" si="16"/>
        <v>17.159763313609467</v>
      </c>
      <c r="J25" s="279">
        <f t="shared" si="2"/>
        <v>16.129032258064512</v>
      </c>
      <c r="K25" s="280">
        <v>20</v>
      </c>
      <c r="L25" s="280">
        <f t="shared" si="17"/>
        <v>15.384615384615383</v>
      </c>
      <c r="M25" s="280">
        <f t="shared" si="4"/>
        <v>19.333333333333332</v>
      </c>
      <c r="N25" s="283">
        <f t="shared" si="4"/>
        <v>11.439842209072978</v>
      </c>
      <c r="O25" s="121">
        <f>(D25*AJ25/100)/F25</f>
        <v>276.02068965517242</v>
      </c>
      <c r="P25" s="280">
        <f t="shared" si="5"/>
        <v>1435.3075862068968</v>
      </c>
      <c r="Q25" s="122">
        <f t="shared" si="6"/>
        <v>0</v>
      </c>
      <c r="R25" s="122">
        <f t="shared" si="7"/>
        <v>0</v>
      </c>
      <c r="S25" s="282">
        <f t="shared" si="19"/>
        <v>1711.3282758620692</v>
      </c>
      <c r="T25" s="284">
        <f t="shared" si="8"/>
        <v>400.23</v>
      </c>
      <c r="U25" s="284">
        <f t="shared" si="9"/>
        <v>2081.1960000000004</v>
      </c>
      <c r="V25" s="284">
        <v>0</v>
      </c>
      <c r="W25" s="284">
        <v>0</v>
      </c>
      <c r="X25" s="285">
        <f t="shared" si="20"/>
        <v>2481.4260000000004</v>
      </c>
      <c r="Y25" s="279">
        <f t="shared" si="21"/>
        <v>1711.3282758620692</v>
      </c>
      <c r="Z25" s="281"/>
      <c r="AA25" s="281"/>
      <c r="AB25" s="281">
        <f t="shared" si="22"/>
        <v>2481.4260000000004</v>
      </c>
      <c r="AC25" s="280">
        <f t="shared" si="23"/>
        <v>3422.6565517241384</v>
      </c>
      <c r="AD25" s="280">
        <f t="shared" si="24"/>
        <v>14.626737400530505</v>
      </c>
      <c r="AE25" s="283">
        <f t="shared" si="25"/>
        <v>21.940106100795759</v>
      </c>
      <c r="AF25" s="283">
        <f t="shared" si="26"/>
        <v>21.208769230769235</v>
      </c>
      <c r="AG25" s="280">
        <f t="shared" si="27"/>
        <v>3.6566843501326263</v>
      </c>
      <c r="AH25" s="280">
        <f t="shared" si="28"/>
        <v>7.3133687002652525</v>
      </c>
      <c r="AI25" s="285">
        <f t="shared" si="29"/>
        <v>7.3133687002652525</v>
      </c>
      <c r="AJ25" s="286">
        <v>20</v>
      </c>
      <c r="AK25" s="284">
        <f t="shared" si="30"/>
        <v>80</v>
      </c>
      <c r="AL25" s="280">
        <v>0</v>
      </c>
      <c r="AM25" s="282">
        <v>0</v>
      </c>
      <c r="AN25" s="279">
        <f t="shared" si="31"/>
        <v>14.626737400530505</v>
      </c>
      <c r="AO25" s="280">
        <f t="shared" si="32"/>
        <v>2.925347480106101</v>
      </c>
      <c r="AP25" s="280">
        <f t="shared" si="33"/>
        <v>11.701389920424404</v>
      </c>
      <c r="AQ25" s="280">
        <f t="shared" si="34"/>
        <v>0</v>
      </c>
      <c r="AR25" s="282">
        <f t="shared" si="35"/>
        <v>0</v>
      </c>
      <c r="AS25" s="284">
        <f t="shared" si="36"/>
        <v>21.940106100795763</v>
      </c>
      <c r="AT25" s="280">
        <f t="shared" si="37"/>
        <v>4.3880212201591524</v>
      </c>
      <c r="AU25" s="280">
        <f t="shared" si="38"/>
        <v>17.55208488063661</v>
      </c>
      <c r="AV25" s="280">
        <f t="shared" si="39"/>
        <v>0</v>
      </c>
      <c r="AW25" s="282">
        <f t="shared" si="40"/>
        <v>0</v>
      </c>
      <c r="AX25" s="273">
        <f t="shared" si="12"/>
        <v>3.6566843501326263</v>
      </c>
      <c r="AY25" s="274">
        <f t="shared" si="41"/>
        <v>0.73133687002652525</v>
      </c>
      <c r="AZ25" s="274">
        <f t="shared" si="42"/>
        <v>2.925347480106101</v>
      </c>
      <c r="BA25" s="274">
        <f t="shared" si="43"/>
        <v>0</v>
      </c>
      <c r="BB25" s="274">
        <f t="shared" si="44"/>
        <v>0</v>
      </c>
      <c r="BC25" s="273">
        <f t="shared" si="45"/>
        <v>7.3133687002652525</v>
      </c>
      <c r="BD25" s="274">
        <f t="shared" si="46"/>
        <v>1.4626737400530505</v>
      </c>
      <c r="BE25" s="274">
        <f t="shared" si="47"/>
        <v>5.850694960212202</v>
      </c>
      <c r="BF25" s="274">
        <f t="shared" si="48"/>
        <v>0</v>
      </c>
      <c r="BG25" s="274">
        <f t="shared" si="49"/>
        <v>0</v>
      </c>
      <c r="BH25" s="275">
        <f t="shared" si="50"/>
        <v>5.9632083248316681</v>
      </c>
      <c r="BI25" s="275"/>
      <c r="BJ25" s="275"/>
      <c r="BK25" s="275"/>
    </row>
    <row r="26" spans="1:63" ht="15.75" customHeight="1" thickBot="1" x14ac:dyDescent="0.3">
      <c r="A26" s="66" t="s">
        <v>20</v>
      </c>
      <c r="B26" s="184">
        <v>1.5</v>
      </c>
      <c r="C26" s="127">
        <f t="shared" si="13"/>
        <v>80046</v>
      </c>
      <c r="D26" s="127">
        <f t="shared" si="0"/>
        <v>120069</v>
      </c>
      <c r="E26" s="128">
        <f t="shared" si="14"/>
        <v>24.048096192384772</v>
      </c>
      <c r="F26" s="129">
        <v>30</v>
      </c>
      <c r="G26" s="223">
        <f t="shared" si="1"/>
        <v>23.076923076923077</v>
      </c>
      <c r="H26" s="129">
        <f t="shared" si="15"/>
        <v>30</v>
      </c>
      <c r="I26" s="130">
        <f t="shared" si="16"/>
        <v>17.751479289940828</v>
      </c>
      <c r="J26" s="128">
        <f t="shared" si="2"/>
        <v>16.032064128256511</v>
      </c>
      <c r="K26" s="129">
        <f t="shared" si="3"/>
        <v>20</v>
      </c>
      <c r="L26" s="129">
        <f t="shared" si="17"/>
        <v>15.384615384615383</v>
      </c>
      <c r="M26" s="129">
        <f t="shared" si="4"/>
        <v>20</v>
      </c>
      <c r="N26" s="131">
        <f t="shared" si="4"/>
        <v>11.834319526627219</v>
      </c>
      <c r="O26" s="128">
        <f t="shared" si="18"/>
        <v>1600.9199999999998</v>
      </c>
      <c r="P26" s="129">
        <f t="shared" si="5"/>
        <v>1300.7474999999999</v>
      </c>
      <c r="Q26" s="129">
        <f t="shared" si="6"/>
        <v>400.22999999999996</v>
      </c>
      <c r="R26" s="129">
        <f t="shared" si="7"/>
        <v>1690.9717499999999</v>
      </c>
      <c r="S26" s="130">
        <f t="shared" si="19"/>
        <v>4992.8692499999997</v>
      </c>
      <c r="T26" s="132">
        <f t="shared" si="8"/>
        <v>2401.38</v>
      </c>
      <c r="U26" s="132">
        <f t="shared" si="9"/>
        <v>1951.1212500000001</v>
      </c>
      <c r="V26" s="132">
        <f>(D26*AL26/100)/M26</f>
        <v>600.34500000000003</v>
      </c>
      <c r="W26" s="132">
        <f>(D26*AM26/100)/N26</f>
        <v>2536.457625</v>
      </c>
      <c r="X26" s="154">
        <f t="shared" si="20"/>
        <v>7489.3038750000005</v>
      </c>
      <c r="Y26" s="128">
        <f t="shared" si="21"/>
        <v>4992.8692499999997</v>
      </c>
      <c r="Z26" s="129"/>
      <c r="AA26" s="129"/>
      <c r="AB26" s="223">
        <f t="shared" si="22"/>
        <v>7489.3038750000005</v>
      </c>
      <c r="AC26" s="129">
        <f t="shared" si="23"/>
        <v>3328.5794999999998</v>
      </c>
      <c r="AD26" s="129">
        <f t="shared" si="24"/>
        <v>14.224698717948717</v>
      </c>
      <c r="AE26" s="131">
        <f t="shared" si="25"/>
        <v>21.337048076923075</v>
      </c>
      <c r="AF26" s="131">
        <f t="shared" si="26"/>
        <v>21.337048076923079</v>
      </c>
      <c r="AG26" s="129">
        <f t="shared" si="27"/>
        <v>3.5561746794871794</v>
      </c>
      <c r="AH26" s="129">
        <f t="shared" si="28"/>
        <v>7.1123493589743587</v>
      </c>
      <c r="AI26" s="154">
        <f t="shared" si="29"/>
        <v>21.337048076923075</v>
      </c>
      <c r="AJ26" s="127">
        <v>40</v>
      </c>
      <c r="AK26" s="132">
        <f t="shared" si="30"/>
        <v>25</v>
      </c>
      <c r="AL26" s="129">
        <v>10</v>
      </c>
      <c r="AM26" s="130">
        <v>25</v>
      </c>
      <c r="AN26" s="128">
        <f t="shared" si="31"/>
        <v>14.224698717948719</v>
      </c>
      <c r="AO26" s="129">
        <f t="shared" si="32"/>
        <v>5.6898794871794873</v>
      </c>
      <c r="AP26" s="129">
        <f t="shared" si="33"/>
        <v>3.5561746794871794</v>
      </c>
      <c r="AQ26" s="129">
        <f t="shared" si="34"/>
        <v>1.4224698717948718</v>
      </c>
      <c r="AR26" s="130">
        <f t="shared" si="35"/>
        <v>3.5561746794871794</v>
      </c>
      <c r="AS26" s="132">
        <f t="shared" si="36"/>
        <v>21.337048076923075</v>
      </c>
      <c r="AT26" s="129">
        <f t="shared" si="37"/>
        <v>8.5348192307692301</v>
      </c>
      <c r="AU26" s="129">
        <f t="shared" si="38"/>
        <v>5.3342620192307688</v>
      </c>
      <c r="AV26" s="129">
        <f t="shared" si="39"/>
        <v>2.1337048076923075</v>
      </c>
      <c r="AW26" s="130">
        <f t="shared" si="40"/>
        <v>5.3342620192307688</v>
      </c>
      <c r="AX26" s="119">
        <f t="shared" si="12"/>
        <v>3.5561746794871798</v>
      </c>
      <c r="AY26" s="115">
        <f t="shared" si="41"/>
        <v>1.4224698717948718</v>
      </c>
      <c r="AZ26" s="115">
        <f t="shared" si="42"/>
        <v>0.88904366987179484</v>
      </c>
      <c r="BA26" s="115">
        <f t="shared" si="43"/>
        <v>0.35561746794871796</v>
      </c>
      <c r="BB26" s="115">
        <f t="shared" si="44"/>
        <v>0.88904366987179484</v>
      </c>
      <c r="BC26" s="119">
        <f t="shared" si="45"/>
        <v>7.1123493589743596</v>
      </c>
      <c r="BD26" s="115">
        <f t="shared" si="46"/>
        <v>2.8449397435897437</v>
      </c>
      <c r="BE26" s="115">
        <f t="shared" si="47"/>
        <v>1.7780873397435897</v>
      </c>
      <c r="BF26" s="115">
        <f t="shared" si="48"/>
        <v>0.71123493589743592</v>
      </c>
      <c r="BG26" s="115">
        <f t="shared" si="49"/>
        <v>1.7780873397435897</v>
      </c>
      <c r="BH26" s="261">
        <f t="shared" si="50"/>
        <v>5.9760568578364426</v>
      </c>
      <c r="BI26" s="261"/>
      <c r="BJ26" s="261"/>
      <c r="BK26" s="261"/>
    </row>
    <row r="27" spans="1:63" ht="15" hidden="1" customHeight="1" x14ac:dyDescent="0.25">
      <c r="A27" s="79" t="s">
        <v>12</v>
      </c>
      <c r="B27" s="225"/>
      <c r="C27" s="219">
        <f t="shared" si="13"/>
        <v>80046</v>
      </c>
      <c r="D27" s="219"/>
      <c r="E27" s="166"/>
      <c r="F27" s="110"/>
      <c r="G27" s="110"/>
      <c r="H27" s="110"/>
      <c r="I27" s="167"/>
      <c r="J27" s="166"/>
      <c r="K27" s="110">
        <v>20</v>
      </c>
      <c r="L27" s="110"/>
      <c r="M27" s="110"/>
      <c r="N27" s="170"/>
      <c r="O27" s="166"/>
      <c r="P27" s="110"/>
      <c r="Q27" s="110"/>
      <c r="R27" s="110"/>
      <c r="S27" s="167"/>
      <c r="T27" s="111"/>
      <c r="U27" s="111"/>
      <c r="V27" s="111"/>
      <c r="W27" s="111"/>
      <c r="X27" s="220"/>
      <c r="Y27" s="166"/>
      <c r="Z27" s="110"/>
      <c r="AA27" s="110"/>
      <c r="AB27" s="110"/>
      <c r="AC27" s="110"/>
      <c r="AD27" s="110"/>
      <c r="AE27" s="170"/>
      <c r="AF27" s="170"/>
      <c r="AG27" s="110"/>
      <c r="AH27" s="110"/>
      <c r="AI27" s="111"/>
      <c r="AJ27" s="111">
        <v>25</v>
      </c>
      <c r="AK27" s="110">
        <f t="shared" si="30"/>
        <v>25</v>
      </c>
      <c r="AL27" s="110">
        <v>25</v>
      </c>
      <c r="AM27" s="167">
        <v>25</v>
      </c>
      <c r="AN27" s="166">
        <f t="shared" si="31"/>
        <v>0</v>
      </c>
      <c r="AO27" s="110">
        <f t="shared" si="32"/>
        <v>0</v>
      </c>
      <c r="AP27" s="110">
        <f t="shared" si="33"/>
        <v>0</v>
      </c>
      <c r="AQ27" s="110">
        <f t="shared" si="34"/>
        <v>0</v>
      </c>
      <c r="AR27" s="167">
        <f t="shared" si="35"/>
        <v>0</v>
      </c>
      <c r="AS27" s="111"/>
      <c r="AT27" s="110">
        <f t="shared" si="37"/>
        <v>0</v>
      </c>
      <c r="AU27" s="110">
        <f t="shared" si="38"/>
        <v>0</v>
      </c>
      <c r="AV27" s="110">
        <f t="shared" si="39"/>
        <v>0</v>
      </c>
      <c r="AW27" s="167">
        <f t="shared" si="40"/>
        <v>0</v>
      </c>
      <c r="AX27" s="119"/>
      <c r="AY27" s="115">
        <f t="shared" si="41"/>
        <v>0</v>
      </c>
      <c r="AZ27" s="115">
        <f t="shared" si="42"/>
        <v>0</v>
      </c>
      <c r="BA27" s="115">
        <f t="shared" si="43"/>
        <v>0</v>
      </c>
      <c r="BB27" s="115">
        <f t="shared" si="44"/>
        <v>0</v>
      </c>
      <c r="BC27" s="119"/>
      <c r="BD27" s="115"/>
      <c r="BE27" s="115"/>
      <c r="BF27" s="115"/>
      <c r="BG27" s="116"/>
      <c r="BH27" s="21"/>
      <c r="BI27" s="21"/>
      <c r="BJ27" s="21"/>
      <c r="BK27" s="21"/>
    </row>
    <row r="28" spans="1:63" ht="15" hidden="1" customHeight="1" x14ac:dyDescent="0.25">
      <c r="A28" s="4" t="s">
        <v>13</v>
      </c>
      <c r="B28" s="113"/>
      <c r="C28" s="113">
        <f t="shared" si="13"/>
        <v>80046</v>
      </c>
      <c r="D28" s="113"/>
      <c r="E28" s="114"/>
      <c r="F28" s="115"/>
      <c r="G28" s="115"/>
      <c r="H28" s="115"/>
      <c r="I28" s="116"/>
      <c r="J28" s="114"/>
      <c r="K28" s="115">
        <v>20</v>
      </c>
      <c r="L28" s="115"/>
      <c r="M28" s="115"/>
      <c r="N28" s="118"/>
      <c r="O28" s="114"/>
      <c r="P28" s="115"/>
      <c r="Q28" s="115"/>
      <c r="R28" s="115"/>
      <c r="S28" s="116"/>
      <c r="T28" s="119"/>
      <c r="U28" s="119"/>
      <c r="V28" s="119"/>
      <c r="W28" s="119"/>
      <c r="X28" s="153"/>
      <c r="Y28" s="114"/>
      <c r="Z28" s="115"/>
      <c r="AA28" s="115"/>
      <c r="AB28" s="115"/>
      <c r="AC28" s="115"/>
      <c r="AD28" s="115"/>
      <c r="AE28" s="118"/>
      <c r="AF28" s="118"/>
      <c r="AG28" s="115"/>
      <c r="AH28" s="115"/>
      <c r="AI28" s="111"/>
      <c r="AJ28" s="119">
        <v>100</v>
      </c>
      <c r="AK28" s="115"/>
      <c r="AL28" s="115"/>
      <c r="AM28" s="116"/>
      <c r="AN28" s="114"/>
      <c r="AO28" s="115">
        <f>$AD$16*AJ28%</f>
        <v>0</v>
      </c>
      <c r="AP28" s="115"/>
      <c r="AQ28" s="115"/>
      <c r="AR28" s="116"/>
      <c r="AS28" s="119"/>
      <c r="AT28" s="115">
        <f t="shared" si="37"/>
        <v>0</v>
      </c>
      <c r="AU28" s="115"/>
      <c r="AV28" s="115"/>
      <c r="AW28" s="116"/>
      <c r="AX28" s="119"/>
      <c r="AY28" s="115"/>
      <c r="AZ28" s="115"/>
      <c r="BA28" s="115"/>
      <c r="BB28" s="116"/>
      <c r="BC28" s="119"/>
      <c r="BD28" s="115"/>
      <c r="BE28" s="115"/>
      <c r="BF28" s="115"/>
      <c r="BG28" s="116"/>
      <c r="BH28" s="21"/>
      <c r="BI28" s="21"/>
      <c r="BJ28" s="21"/>
      <c r="BK28" s="21"/>
    </row>
    <row r="29" spans="1:63" ht="15" hidden="1" customHeight="1" x14ac:dyDescent="0.25">
      <c r="A29" s="4" t="s">
        <v>24</v>
      </c>
      <c r="B29" s="113"/>
      <c r="C29" s="113">
        <f t="shared" si="13"/>
        <v>80046</v>
      </c>
      <c r="D29" s="113"/>
      <c r="E29" s="114"/>
      <c r="F29" s="115"/>
      <c r="G29" s="115"/>
      <c r="H29" s="115"/>
      <c r="I29" s="116"/>
      <c r="J29" s="114"/>
      <c r="K29" s="115">
        <v>20</v>
      </c>
      <c r="L29" s="115"/>
      <c r="M29" s="115"/>
      <c r="N29" s="118"/>
      <c r="O29" s="114"/>
      <c r="P29" s="115"/>
      <c r="Q29" s="115"/>
      <c r="R29" s="115"/>
      <c r="S29" s="116"/>
      <c r="T29" s="119"/>
      <c r="U29" s="119"/>
      <c r="V29" s="119"/>
      <c r="W29" s="119"/>
      <c r="X29" s="153"/>
      <c r="Y29" s="114"/>
      <c r="Z29" s="115"/>
      <c r="AA29" s="115"/>
      <c r="AB29" s="115"/>
      <c r="AC29" s="115"/>
      <c r="AD29" s="115"/>
      <c r="AE29" s="118"/>
      <c r="AF29" s="118"/>
      <c r="AG29" s="115"/>
      <c r="AH29" s="115"/>
      <c r="AI29" s="111"/>
      <c r="AJ29" s="119">
        <v>100</v>
      </c>
      <c r="AK29" s="115"/>
      <c r="AL29" s="115"/>
      <c r="AM29" s="116"/>
      <c r="AN29" s="114"/>
      <c r="AO29" s="115">
        <f>$AD$16*AJ29%</f>
        <v>0</v>
      </c>
      <c r="AP29" s="115"/>
      <c r="AQ29" s="115"/>
      <c r="AR29" s="116"/>
      <c r="AS29" s="119"/>
      <c r="AT29" s="115">
        <f>$AE$16*AJ29%</f>
        <v>0</v>
      </c>
      <c r="AU29" s="115"/>
      <c r="AV29" s="115"/>
      <c r="AW29" s="116"/>
      <c r="AX29" s="119"/>
      <c r="AY29" s="115"/>
      <c r="AZ29" s="115"/>
      <c r="BA29" s="115"/>
      <c r="BB29" s="116"/>
      <c r="BC29" s="119"/>
      <c r="BD29" s="115"/>
      <c r="BE29" s="115"/>
      <c r="BF29" s="115"/>
      <c r="BG29" s="116"/>
      <c r="BH29" s="21"/>
      <c r="BI29" s="21"/>
      <c r="BJ29" s="21"/>
      <c r="BK29" s="21"/>
    </row>
    <row r="30" spans="1:63" ht="15" hidden="1" customHeight="1" x14ac:dyDescent="0.25">
      <c r="A30" s="4" t="s">
        <v>28</v>
      </c>
      <c r="B30" s="113"/>
      <c r="C30" s="113">
        <f t="shared" si="13"/>
        <v>80046</v>
      </c>
      <c r="D30" s="113"/>
      <c r="E30" s="114"/>
      <c r="F30" s="115"/>
      <c r="G30" s="115"/>
      <c r="H30" s="115"/>
      <c r="I30" s="116"/>
      <c r="J30" s="114"/>
      <c r="K30" s="115"/>
      <c r="L30" s="115"/>
      <c r="M30" s="115"/>
      <c r="N30" s="118"/>
      <c r="O30" s="114"/>
      <c r="P30" s="115"/>
      <c r="Q30" s="115"/>
      <c r="R30" s="115"/>
      <c r="S30" s="116"/>
      <c r="T30" s="119"/>
      <c r="U30" s="119"/>
      <c r="V30" s="119"/>
      <c r="W30" s="119"/>
      <c r="X30" s="153"/>
      <c r="Y30" s="114"/>
      <c r="Z30" s="115"/>
      <c r="AA30" s="115"/>
      <c r="AB30" s="115"/>
      <c r="AC30" s="115"/>
      <c r="AD30" s="115"/>
      <c r="AE30" s="118"/>
      <c r="AF30" s="118"/>
      <c r="AG30" s="115"/>
      <c r="AH30" s="115"/>
      <c r="AI30" s="111"/>
      <c r="AJ30" s="119"/>
      <c r="AK30" s="115"/>
      <c r="AL30" s="115"/>
      <c r="AM30" s="116"/>
      <c r="AN30" s="114"/>
      <c r="AO30" s="115">
        <f>$AD$16*AJ30%</f>
        <v>0</v>
      </c>
      <c r="AP30" s="115"/>
      <c r="AQ30" s="115"/>
      <c r="AR30" s="116"/>
      <c r="AS30" s="119"/>
      <c r="AT30" s="115">
        <f>$AE$16*AJ30%</f>
        <v>0</v>
      </c>
      <c r="AU30" s="115"/>
      <c r="AV30" s="115"/>
      <c r="AW30" s="116"/>
      <c r="AX30" s="119"/>
      <c r="AY30" s="115"/>
      <c r="AZ30" s="115"/>
      <c r="BA30" s="115"/>
      <c r="BB30" s="116"/>
      <c r="BC30" s="119"/>
      <c r="BD30" s="115"/>
      <c r="BE30" s="115"/>
      <c r="BF30" s="115"/>
      <c r="BG30" s="116"/>
      <c r="BH30" s="21"/>
      <c r="BI30" s="21"/>
      <c r="BJ30" s="21"/>
      <c r="BK30" s="21"/>
    </row>
    <row r="31" spans="1:63" ht="15" hidden="1" customHeight="1" x14ac:dyDescent="0.25">
      <c r="A31" s="8" t="s">
        <v>21</v>
      </c>
      <c r="B31" s="113"/>
      <c r="C31" s="113">
        <f t="shared" si="13"/>
        <v>80046</v>
      </c>
      <c r="D31" s="113"/>
      <c r="E31" s="114"/>
      <c r="F31" s="115"/>
      <c r="G31" s="115"/>
      <c r="H31" s="115"/>
      <c r="I31" s="116"/>
      <c r="J31" s="114"/>
      <c r="K31" s="115">
        <v>20</v>
      </c>
      <c r="L31" s="115"/>
      <c r="M31" s="115"/>
      <c r="N31" s="118"/>
      <c r="O31" s="114"/>
      <c r="P31" s="115"/>
      <c r="Q31" s="115"/>
      <c r="R31" s="115"/>
      <c r="S31" s="116"/>
      <c r="T31" s="119"/>
      <c r="U31" s="119"/>
      <c r="V31" s="119"/>
      <c r="W31" s="119"/>
      <c r="X31" s="153"/>
      <c r="Y31" s="114"/>
      <c r="Z31" s="115"/>
      <c r="AA31" s="115"/>
      <c r="AB31" s="115"/>
      <c r="AC31" s="115"/>
      <c r="AD31" s="115"/>
      <c r="AE31" s="118"/>
      <c r="AF31" s="118"/>
      <c r="AG31" s="115"/>
      <c r="AH31" s="115"/>
      <c r="AI31" s="111"/>
      <c r="AJ31" s="119">
        <v>100</v>
      </c>
      <c r="AK31" s="115"/>
      <c r="AL31" s="115"/>
      <c r="AM31" s="116"/>
      <c r="AN31" s="114"/>
      <c r="AO31" s="115"/>
      <c r="AP31" s="115"/>
      <c r="AQ31" s="115"/>
      <c r="AR31" s="116"/>
      <c r="AS31" s="119"/>
      <c r="AT31" s="115"/>
      <c r="AU31" s="115"/>
      <c r="AV31" s="115"/>
      <c r="AW31" s="116"/>
      <c r="AX31" s="119"/>
      <c r="AY31" s="115"/>
      <c r="AZ31" s="115"/>
      <c r="BA31" s="115"/>
      <c r="BB31" s="116"/>
      <c r="BC31" s="119"/>
      <c r="BD31" s="115"/>
      <c r="BE31" s="115"/>
      <c r="BF31" s="115"/>
      <c r="BG31" s="116"/>
      <c r="BH31" s="21"/>
      <c r="BI31" s="21"/>
      <c r="BJ31" s="21"/>
      <c r="BK31" s="21"/>
    </row>
    <row r="32" spans="1:63" ht="15" hidden="1" customHeight="1" x14ac:dyDescent="0.25">
      <c r="A32" s="8" t="s">
        <v>26</v>
      </c>
      <c r="B32" s="113"/>
      <c r="C32" s="113">
        <f t="shared" si="13"/>
        <v>80046</v>
      </c>
      <c r="D32" s="113"/>
      <c r="E32" s="114"/>
      <c r="F32" s="115"/>
      <c r="G32" s="115"/>
      <c r="H32" s="115"/>
      <c r="I32" s="116"/>
      <c r="J32" s="114"/>
      <c r="K32" s="115">
        <v>20</v>
      </c>
      <c r="L32" s="115"/>
      <c r="M32" s="115"/>
      <c r="N32" s="118"/>
      <c r="O32" s="114"/>
      <c r="P32" s="115"/>
      <c r="Q32" s="115"/>
      <c r="R32" s="115"/>
      <c r="S32" s="116"/>
      <c r="T32" s="119"/>
      <c r="U32" s="119"/>
      <c r="V32" s="119"/>
      <c r="W32" s="119"/>
      <c r="X32" s="153"/>
      <c r="Y32" s="114"/>
      <c r="Z32" s="115"/>
      <c r="AA32" s="115"/>
      <c r="AB32" s="115"/>
      <c r="AC32" s="115"/>
      <c r="AD32" s="115"/>
      <c r="AE32" s="118"/>
      <c r="AF32" s="118"/>
      <c r="AG32" s="115"/>
      <c r="AH32" s="115"/>
      <c r="AI32" s="111"/>
      <c r="AJ32" s="119">
        <v>100</v>
      </c>
      <c r="AK32" s="115"/>
      <c r="AL32" s="115"/>
      <c r="AM32" s="116"/>
      <c r="AN32" s="114"/>
      <c r="AO32" s="115"/>
      <c r="AP32" s="115"/>
      <c r="AQ32" s="115"/>
      <c r="AR32" s="116"/>
      <c r="AS32" s="119"/>
      <c r="AT32" s="115"/>
      <c r="AU32" s="115"/>
      <c r="AV32" s="115"/>
      <c r="AW32" s="116"/>
      <c r="AX32" s="119"/>
      <c r="AY32" s="115"/>
      <c r="AZ32" s="115"/>
      <c r="BA32" s="115"/>
      <c r="BB32" s="116"/>
      <c r="BC32" s="119"/>
      <c r="BD32" s="115"/>
      <c r="BE32" s="115"/>
      <c r="BF32" s="115"/>
      <c r="BG32" s="116"/>
      <c r="BH32" s="21"/>
      <c r="BI32" s="21"/>
      <c r="BJ32" s="21"/>
      <c r="BK32" s="21"/>
    </row>
    <row r="33" spans="1:63" ht="15" hidden="1" customHeight="1" x14ac:dyDescent="0.25">
      <c r="A33" s="4" t="s">
        <v>8</v>
      </c>
      <c r="B33" s="113"/>
      <c r="C33" s="113">
        <f t="shared" si="13"/>
        <v>80046</v>
      </c>
      <c r="D33" s="113"/>
      <c r="E33" s="114"/>
      <c r="F33" s="115"/>
      <c r="G33" s="115"/>
      <c r="H33" s="115"/>
      <c r="I33" s="116"/>
      <c r="J33" s="114"/>
      <c r="K33" s="115">
        <v>20</v>
      </c>
      <c r="L33" s="115"/>
      <c r="M33" s="115"/>
      <c r="N33" s="118"/>
      <c r="O33" s="114"/>
      <c r="P33" s="115"/>
      <c r="Q33" s="115"/>
      <c r="R33" s="115"/>
      <c r="S33" s="116"/>
      <c r="T33" s="119"/>
      <c r="U33" s="119"/>
      <c r="V33" s="119"/>
      <c r="W33" s="119"/>
      <c r="X33" s="153"/>
      <c r="Y33" s="114"/>
      <c r="Z33" s="115"/>
      <c r="AA33" s="115"/>
      <c r="AB33" s="115"/>
      <c r="AC33" s="115"/>
      <c r="AD33" s="115"/>
      <c r="AE33" s="118"/>
      <c r="AF33" s="118"/>
      <c r="AG33" s="115"/>
      <c r="AH33" s="115"/>
      <c r="AI33" s="111"/>
      <c r="AJ33" s="119">
        <v>100</v>
      </c>
      <c r="AK33" s="115"/>
      <c r="AL33" s="115"/>
      <c r="AM33" s="116"/>
      <c r="AN33" s="114"/>
      <c r="AO33" s="115"/>
      <c r="AP33" s="115"/>
      <c r="AQ33" s="115"/>
      <c r="AR33" s="116"/>
      <c r="AS33" s="119"/>
      <c r="AT33" s="115"/>
      <c r="AU33" s="115"/>
      <c r="AV33" s="115"/>
      <c r="AW33" s="116"/>
      <c r="AX33" s="119"/>
      <c r="AY33" s="115"/>
      <c r="AZ33" s="115"/>
      <c r="BA33" s="115"/>
      <c r="BB33" s="116"/>
      <c r="BC33" s="119"/>
      <c r="BD33" s="115"/>
      <c r="BE33" s="115"/>
      <c r="BF33" s="115"/>
      <c r="BG33" s="116"/>
      <c r="BH33" s="21"/>
      <c r="BI33" s="21"/>
      <c r="BJ33" s="21"/>
      <c r="BK33" s="21"/>
    </row>
    <row r="34" spans="1:63" ht="15.75" hidden="1" customHeight="1" thickBot="1" x14ac:dyDescent="0.3">
      <c r="A34" s="12" t="s">
        <v>9</v>
      </c>
      <c r="B34" s="120"/>
      <c r="C34" s="120">
        <f t="shared" si="13"/>
        <v>80046</v>
      </c>
      <c r="D34" s="120"/>
      <c r="E34" s="121"/>
      <c r="F34" s="122"/>
      <c r="G34" s="122"/>
      <c r="H34" s="122"/>
      <c r="I34" s="123"/>
      <c r="J34" s="114"/>
      <c r="K34" s="122">
        <v>20</v>
      </c>
      <c r="L34" s="122"/>
      <c r="M34" s="122"/>
      <c r="N34" s="124"/>
      <c r="O34" s="121"/>
      <c r="P34" s="122"/>
      <c r="Q34" s="122"/>
      <c r="R34" s="122"/>
      <c r="S34" s="123"/>
      <c r="T34" s="126"/>
      <c r="U34" s="126"/>
      <c r="V34" s="126"/>
      <c r="W34" s="126"/>
      <c r="X34" s="192"/>
      <c r="Y34" s="121"/>
      <c r="Z34" s="122"/>
      <c r="AA34" s="122"/>
      <c r="AB34" s="122"/>
      <c r="AC34" s="122"/>
      <c r="AD34" s="122"/>
      <c r="AE34" s="124"/>
      <c r="AF34" s="124"/>
      <c r="AG34" s="122"/>
      <c r="AH34" s="122"/>
      <c r="AI34" s="125"/>
      <c r="AJ34" s="126">
        <v>100</v>
      </c>
      <c r="AK34" s="122"/>
      <c r="AL34" s="122"/>
      <c r="AM34" s="123"/>
      <c r="AN34" s="121"/>
      <c r="AO34" s="122"/>
      <c r="AP34" s="122"/>
      <c r="AQ34" s="122"/>
      <c r="AR34" s="123"/>
      <c r="AS34" s="126"/>
      <c r="AT34" s="122"/>
      <c r="AU34" s="122"/>
      <c r="AV34" s="122"/>
      <c r="AW34" s="123"/>
      <c r="AX34" s="126"/>
      <c r="AY34" s="122"/>
      <c r="AZ34" s="122"/>
      <c r="BA34" s="122"/>
      <c r="BB34" s="123"/>
      <c r="BC34" s="126"/>
      <c r="BD34" s="122"/>
      <c r="BE34" s="122"/>
      <c r="BF34" s="122"/>
      <c r="BG34" s="123"/>
      <c r="BH34" s="21"/>
      <c r="BI34" s="21"/>
      <c r="BJ34" s="21"/>
      <c r="BK34" s="21"/>
    </row>
    <row r="35" spans="1:63" ht="15.75" hidden="1" customHeight="1" thickBot="1" x14ac:dyDescent="0.3">
      <c r="A35" s="66" t="s">
        <v>22</v>
      </c>
      <c r="B35" s="184">
        <f>B16+B26</f>
        <v>15.75</v>
      </c>
      <c r="C35" s="127">
        <f t="shared" si="13"/>
        <v>80046</v>
      </c>
      <c r="D35" s="127">
        <f>D16+D26</f>
        <v>1260724.5</v>
      </c>
      <c r="E35" s="128"/>
      <c r="F35" s="129"/>
      <c r="G35" s="129"/>
      <c r="H35" s="129"/>
      <c r="I35" s="130"/>
      <c r="J35" s="128"/>
      <c r="K35" s="129"/>
      <c r="L35" s="129"/>
      <c r="M35" s="129"/>
      <c r="N35" s="131"/>
      <c r="O35" s="128"/>
      <c r="P35" s="129"/>
      <c r="Q35" s="129"/>
      <c r="R35" s="129"/>
      <c r="S35" s="130"/>
      <c r="T35" s="132"/>
      <c r="U35" s="129"/>
      <c r="V35" s="129"/>
      <c r="W35" s="130"/>
      <c r="X35" s="154"/>
      <c r="Y35" s="128">
        <f>Y16+Y26</f>
        <v>59284.876802892366</v>
      </c>
      <c r="Z35" s="129"/>
      <c r="AA35" s="129"/>
      <c r="AB35" s="129"/>
      <c r="AC35" s="129"/>
      <c r="AD35" s="129"/>
      <c r="AE35" s="131"/>
      <c r="AF35" s="154"/>
      <c r="AG35" s="127"/>
      <c r="AH35" s="127"/>
      <c r="AI35" s="127">
        <f>AI16+AI26</f>
        <v>253.35417437133492</v>
      </c>
      <c r="AJ35" s="132"/>
      <c r="AK35" s="129"/>
      <c r="AL35" s="129"/>
      <c r="AM35" s="130"/>
      <c r="AN35" s="128"/>
      <c r="AO35" s="129"/>
      <c r="AP35" s="129"/>
      <c r="AQ35" s="129"/>
      <c r="AR35" s="130"/>
      <c r="AS35" s="132"/>
      <c r="AT35" s="129"/>
      <c r="AU35" s="129"/>
      <c r="AV35" s="129"/>
      <c r="AW35" s="130"/>
      <c r="AX35" s="132"/>
      <c r="AY35" s="129"/>
      <c r="AZ35" s="129"/>
      <c r="BA35" s="129"/>
      <c r="BB35" s="130"/>
      <c r="BC35" s="132"/>
      <c r="BD35" s="129"/>
      <c r="BE35" s="129"/>
      <c r="BF35" s="129"/>
      <c r="BG35" s="130"/>
      <c r="BH35" s="21"/>
      <c r="BI35" s="21"/>
      <c r="BJ35" s="21"/>
      <c r="BK35" s="21"/>
    </row>
    <row r="36" spans="1:63" x14ac:dyDescent="0.25">
      <c r="A36" s="185"/>
      <c r="B36" s="186"/>
      <c r="C36" s="187"/>
      <c r="D36" s="187"/>
      <c r="E36" s="187"/>
      <c r="F36" s="187"/>
      <c r="G36" s="187"/>
      <c r="H36" s="187"/>
      <c r="I36" s="187"/>
      <c r="J36" s="187"/>
      <c r="K36" s="187"/>
      <c r="L36" s="187"/>
      <c r="M36" s="187"/>
      <c r="N36" s="187"/>
      <c r="O36" s="187"/>
      <c r="P36" s="187"/>
      <c r="Q36" s="187"/>
      <c r="R36" s="187"/>
      <c r="S36" s="187"/>
      <c r="T36" s="187"/>
      <c r="U36" s="187"/>
      <c r="V36" s="187"/>
      <c r="W36" s="187"/>
      <c r="X36" s="187"/>
      <c r="Y36" s="187"/>
      <c r="Z36" s="187"/>
      <c r="AA36" s="187"/>
      <c r="AB36" s="187"/>
      <c r="AC36" s="187"/>
      <c r="AD36" s="187"/>
      <c r="AE36" s="187"/>
      <c r="AF36" s="187"/>
      <c r="AG36" s="187"/>
      <c r="AH36" s="187"/>
      <c r="AI36" s="187"/>
      <c r="AJ36" s="187"/>
      <c r="AK36" s="187"/>
      <c r="AL36" s="187"/>
      <c r="AM36" s="187"/>
      <c r="AN36" s="187"/>
      <c r="AO36" s="187"/>
      <c r="AP36" s="187"/>
      <c r="AQ36" s="187"/>
      <c r="AR36" s="187"/>
      <c r="AS36" s="187"/>
      <c r="AT36" s="187"/>
      <c r="AU36" s="187"/>
      <c r="AV36" s="187"/>
      <c r="AW36" s="187"/>
      <c r="AX36" s="187"/>
      <c r="AY36" s="187"/>
      <c r="AZ36" s="187"/>
      <c r="BA36" s="187"/>
      <c r="BB36" s="187"/>
      <c r="BC36" s="187"/>
      <c r="BD36" s="187"/>
      <c r="BE36" s="187"/>
      <c r="BF36" s="187"/>
      <c r="BG36" s="187"/>
      <c r="BH36" s="21"/>
      <c r="BI36" s="21"/>
      <c r="BJ36" s="21"/>
      <c r="BK36" s="21"/>
    </row>
    <row r="37" spans="1:63" x14ac:dyDescent="0.25">
      <c r="A37" s="185"/>
      <c r="B37" s="186"/>
      <c r="C37" s="187"/>
      <c r="D37" s="187"/>
      <c r="E37" s="187"/>
      <c r="F37" s="187"/>
      <c r="G37" s="187"/>
      <c r="H37" s="187"/>
      <c r="I37" s="187"/>
      <c r="J37" s="187"/>
      <c r="K37" s="187"/>
      <c r="L37" s="187"/>
      <c r="M37" s="187"/>
      <c r="N37" s="187"/>
      <c r="O37" s="187"/>
      <c r="P37" s="187"/>
      <c r="Q37" s="187"/>
      <c r="R37" s="187"/>
      <c r="S37" s="187"/>
      <c r="T37" s="187"/>
      <c r="U37" s="187"/>
      <c r="V37" s="187"/>
      <c r="W37" s="187"/>
      <c r="X37" s="187"/>
      <c r="Y37" s="187"/>
      <c r="Z37" s="187"/>
      <c r="AA37" s="187"/>
      <c r="AB37" s="187"/>
      <c r="AC37" s="187"/>
      <c r="AD37" s="187"/>
      <c r="AE37" s="187"/>
      <c r="AF37" s="187"/>
      <c r="AG37" s="187"/>
      <c r="AH37" s="187"/>
      <c r="AI37" s="187"/>
      <c r="AJ37" s="187"/>
      <c r="AK37" s="187"/>
      <c r="AL37" s="187"/>
      <c r="AM37" s="187"/>
      <c r="AN37" s="187"/>
      <c r="AO37" s="187"/>
      <c r="AP37" s="187"/>
      <c r="AQ37" s="187"/>
      <c r="AR37" s="187"/>
      <c r="AS37" s="187"/>
      <c r="AT37" s="187"/>
      <c r="AU37" s="187"/>
      <c r="AV37" s="187"/>
      <c r="AW37" s="187"/>
      <c r="AX37" s="187"/>
      <c r="AY37" s="187"/>
      <c r="AZ37" s="187"/>
      <c r="BA37" s="187"/>
      <c r="BB37" s="187"/>
      <c r="BC37" s="187"/>
      <c r="BD37" s="187"/>
      <c r="BE37" s="187"/>
      <c r="BF37" s="187"/>
      <c r="BG37" s="187"/>
      <c r="BH37" s="21"/>
      <c r="BI37" s="21"/>
      <c r="BJ37" s="21"/>
      <c r="BK37" s="21"/>
    </row>
    <row r="38" spans="1:63" x14ac:dyDescent="0.25">
      <c r="A38" s="185"/>
      <c r="B38" s="186"/>
      <c r="C38" s="187"/>
      <c r="D38" s="187"/>
      <c r="E38" s="187"/>
      <c r="F38" s="187"/>
      <c r="G38" s="187"/>
      <c r="H38" s="187"/>
      <c r="I38" s="583" t="s">
        <v>15</v>
      </c>
      <c r="J38" s="583"/>
      <c r="K38" s="583"/>
      <c r="L38" s="583"/>
      <c r="M38" s="583"/>
      <c r="N38" s="583"/>
      <c r="O38" s="583"/>
      <c r="P38" s="583"/>
      <c r="Q38" s="187"/>
      <c r="R38" s="187"/>
      <c r="S38" s="187"/>
      <c r="T38" s="187"/>
      <c r="U38" s="187"/>
      <c r="V38" s="187"/>
      <c r="W38" s="187"/>
      <c r="X38" s="187"/>
      <c r="Y38" s="187"/>
      <c r="Z38" s="187"/>
      <c r="AA38" s="187"/>
      <c r="AB38" s="187"/>
      <c r="AC38" s="187"/>
      <c r="AD38" s="187"/>
      <c r="AE38" s="187"/>
      <c r="AF38" s="187"/>
      <c r="AG38" s="187"/>
      <c r="AH38" s="187"/>
      <c r="AI38" s="187"/>
      <c r="AJ38" s="187"/>
      <c r="AK38" s="187"/>
      <c r="AL38" s="187"/>
      <c r="AM38" s="187"/>
      <c r="AN38" s="187"/>
      <c r="AO38" s="187"/>
      <c r="AP38" s="187"/>
      <c r="AQ38" s="187"/>
      <c r="AR38" s="187"/>
      <c r="AS38" s="187"/>
      <c r="AT38" s="187"/>
      <c r="AU38" s="187"/>
      <c r="AV38" s="187"/>
      <c r="AW38" s="187"/>
      <c r="AX38" s="187"/>
      <c r="AY38" s="187"/>
      <c r="AZ38" s="187"/>
      <c r="BA38" s="187"/>
      <c r="BB38" s="187"/>
      <c r="BC38" s="187"/>
      <c r="BD38" s="187"/>
      <c r="BE38" s="187"/>
      <c r="BF38" s="187"/>
      <c r="BG38" s="187"/>
      <c r="BH38" s="21"/>
      <c r="BI38" s="21"/>
      <c r="BJ38" s="21"/>
      <c r="BK38" s="21"/>
    </row>
    <row r="39" spans="1:63" ht="15.75" thickBot="1" x14ac:dyDescent="0.3">
      <c r="A39" s="185"/>
      <c r="B39" s="186"/>
      <c r="C39" s="187"/>
      <c r="D39" s="187"/>
      <c r="E39" s="187"/>
      <c r="F39" s="187"/>
      <c r="G39" s="187"/>
      <c r="H39" s="187"/>
      <c r="I39" s="584"/>
      <c r="J39" s="584"/>
      <c r="K39" s="584"/>
      <c r="L39" s="584"/>
      <c r="M39" s="584"/>
      <c r="N39" s="584"/>
      <c r="O39" s="584"/>
      <c r="P39" s="584"/>
      <c r="Q39" s="187"/>
      <c r="R39" s="187"/>
      <c r="S39" s="187"/>
      <c r="T39" s="187"/>
      <c r="U39" s="187"/>
      <c r="V39" s="187"/>
      <c r="W39" s="187"/>
      <c r="X39" s="187"/>
      <c r="Y39" s="187"/>
      <c r="Z39" s="187"/>
      <c r="AA39" s="187"/>
      <c r="AB39" s="187"/>
      <c r="AC39" s="187"/>
      <c r="AD39" s="187"/>
      <c r="AE39" s="187"/>
      <c r="AF39" s="187"/>
      <c r="AG39" s="187"/>
      <c r="AH39" s="187"/>
      <c r="AI39" s="187"/>
      <c r="AJ39" s="187"/>
      <c r="AK39" s="187"/>
      <c r="AL39" s="187"/>
      <c r="AM39" s="187"/>
      <c r="AN39" s="187"/>
      <c r="AO39" s="187"/>
      <c r="AP39" s="187"/>
      <c r="AQ39" s="187"/>
      <c r="AR39" s="187"/>
      <c r="AS39" s="187"/>
      <c r="AT39" s="187"/>
      <c r="AU39" s="187"/>
      <c r="AV39" s="187"/>
      <c r="AW39" s="187"/>
      <c r="AX39" s="187"/>
      <c r="AY39" s="187"/>
      <c r="AZ39" s="187"/>
      <c r="BA39" s="187"/>
      <c r="BB39" s="187"/>
      <c r="BC39" s="187"/>
      <c r="BD39" s="187"/>
      <c r="BE39" s="187"/>
      <c r="BF39" s="187"/>
      <c r="BG39" s="187"/>
      <c r="BH39" s="21"/>
      <c r="BI39" s="21"/>
      <c r="BJ39" s="21"/>
      <c r="BK39" s="21"/>
    </row>
    <row r="40" spans="1:63" ht="15" customHeight="1" x14ac:dyDescent="0.25">
      <c r="A40" s="554" t="s">
        <v>53</v>
      </c>
      <c r="B40" s="527" t="s">
        <v>10</v>
      </c>
      <c r="C40" s="527" t="s">
        <v>54</v>
      </c>
      <c r="D40" s="527" t="s">
        <v>55</v>
      </c>
      <c r="E40" s="530" t="s">
        <v>57</v>
      </c>
      <c r="F40" s="531"/>
      <c r="G40" s="531"/>
      <c r="H40" s="531"/>
      <c r="I40" s="532"/>
      <c r="J40" s="530" t="s">
        <v>59</v>
      </c>
      <c r="K40" s="531"/>
      <c r="L40" s="531"/>
      <c r="M40" s="531"/>
      <c r="N40" s="532"/>
      <c r="O40" s="530" t="s">
        <v>77</v>
      </c>
      <c r="P40" s="531"/>
      <c r="Q40" s="531"/>
      <c r="R40" s="531"/>
      <c r="S40" s="532"/>
      <c r="T40" s="530" t="s">
        <v>78</v>
      </c>
      <c r="U40" s="531"/>
      <c r="V40" s="531"/>
      <c r="W40" s="531"/>
      <c r="X40" s="532"/>
      <c r="Y40" s="530" t="s">
        <v>58</v>
      </c>
      <c r="Z40" s="531"/>
      <c r="AA40" s="531"/>
      <c r="AB40" s="531"/>
      <c r="AC40" s="531"/>
      <c r="AD40" s="531"/>
      <c r="AE40" s="531"/>
      <c r="AF40" s="531"/>
      <c r="AG40" s="531"/>
      <c r="AH40" s="531"/>
      <c r="AI40" s="532"/>
      <c r="AJ40" s="542" t="s">
        <v>60</v>
      </c>
      <c r="AK40" s="543"/>
      <c r="AL40" s="543"/>
      <c r="AM40" s="544"/>
      <c r="AN40" s="530" t="s">
        <v>64</v>
      </c>
      <c r="AO40" s="531"/>
      <c r="AP40" s="531"/>
      <c r="AQ40" s="531"/>
      <c r="AR40" s="532"/>
      <c r="AS40" s="596" t="s">
        <v>65</v>
      </c>
      <c r="AT40" s="597"/>
      <c r="AU40" s="597"/>
      <c r="AV40" s="597"/>
      <c r="AW40" s="598"/>
      <c r="AX40" s="530" t="s">
        <v>85</v>
      </c>
      <c r="AY40" s="531"/>
      <c r="AZ40" s="531"/>
      <c r="BA40" s="531"/>
      <c r="BB40" s="532"/>
      <c r="BC40" s="530" t="s">
        <v>86</v>
      </c>
      <c r="BD40" s="531"/>
      <c r="BE40" s="531"/>
      <c r="BF40" s="531"/>
      <c r="BG40" s="532"/>
      <c r="BH40" s="21"/>
      <c r="BI40" s="21"/>
      <c r="BJ40" s="21"/>
      <c r="BK40" s="21"/>
    </row>
    <row r="41" spans="1:63" x14ac:dyDescent="0.25">
      <c r="A41" s="555"/>
      <c r="B41" s="528"/>
      <c r="C41" s="528"/>
      <c r="D41" s="528"/>
      <c r="E41" s="533"/>
      <c r="F41" s="534"/>
      <c r="G41" s="534"/>
      <c r="H41" s="534"/>
      <c r="I41" s="535"/>
      <c r="J41" s="533"/>
      <c r="K41" s="534"/>
      <c r="L41" s="534"/>
      <c r="M41" s="534"/>
      <c r="N41" s="535"/>
      <c r="O41" s="533"/>
      <c r="P41" s="534"/>
      <c r="Q41" s="534"/>
      <c r="R41" s="534"/>
      <c r="S41" s="535"/>
      <c r="T41" s="533"/>
      <c r="U41" s="534"/>
      <c r="V41" s="534"/>
      <c r="W41" s="534"/>
      <c r="X41" s="535"/>
      <c r="Y41" s="533"/>
      <c r="Z41" s="534"/>
      <c r="AA41" s="534"/>
      <c r="AB41" s="534"/>
      <c r="AC41" s="534"/>
      <c r="AD41" s="534"/>
      <c r="AE41" s="534"/>
      <c r="AF41" s="534"/>
      <c r="AG41" s="534"/>
      <c r="AH41" s="534"/>
      <c r="AI41" s="535"/>
      <c r="AJ41" s="545"/>
      <c r="AK41" s="546"/>
      <c r="AL41" s="546"/>
      <c r="AM41" s="547"/>
      <c r="AN41" s="533"/>
      <c r="AO41" s="534"/>
      <c r="AP41" s="534"/>
      <c r="AQ41" s="534"/>
      <c r="AR41" s="535"/>
      <c r="AS41" s="599"/>
      <c r="AT41" s="600"/>
      <c r="AU41" s="600"/>
      <c r="AV41" s="600"/>
      <c r="AW41" s="601"/>
      <c r="AX41" s="533"/>
      <c r="AY41" s="534"/>
      <c r="AZ41" s="534"/>
      <c r="BA41" s="534"/>
      <c r="BB41" s="535"/>
      <c r="BC41" s="533"/>
      <c r="BD41" s="534"/>
      <c r="BE41" s="534"/>
      <c r="BF41" s="534"/>
      <c r="BG41" s="535"/>
      <c r="BH41" s="21"/>
      <c r="BI41" s="21"/>
      <c r="BJ41" s="21"/>
      <c r="BK41" s="21"/>
    </row>
    <row r="42" spans="1:63" ht="43.5" customHeight="1" thickBot="1" x14ac:dyDescent="0.3">
      <c r="A42" s="555"/>
      <c r="B42" s="528"/>
      <c r="C42" s="528"/>
      <c r="D42" s="528"/>
      <c r="E42" s="536"/>
      <c r="F42" s="537"/>
      <c r="G42" s="537"/>
      <c r="H42" s="537"/>
      <c r="I42" s="538"/>
      <c r="J42" s="536"/>
      <c r="K42" s="537"/>
      <c r="L42" s="537"/>
      <c r="M42" s="537"/>
      <c r="N42" s="538"/>
      <c r="O42" s="536"/>
      <c r="P42" s="537"/>
      <c r="Q42" s="537"/>
      <c r="R42" s="537"/>
      <c r="S42" s="538"/>
      <c r="T42" s="536"/>
      <c r="U42" s="537"/>
      <c r="V42" s="537"/>
      <c r="W42" s="537"/>
      <c r="X42" s="538"/>
      <c r="Y42" s="536"/>
      <c r="Z42" s="537"/>
      <c r="AA42" s="537"/>
      <c r="AB42" s="537"/>
      <c r="AC42" s="537"/>
      <c r="AD42" s="537"/>
      <c r="AE42" s="537"/>
      <c r="AF42" s="537"/>
      <c r="AG42" s="537"/>
      <c r="AH42" s="537"/>
      <c r="AI42" s="538"/>
      <c r="AJ42" s="548"/>
      <c r="AK42" s="549"/>
      <c r="AL42" s="549"/>
      <c r="AM42" s="550"/>
      <c r="AN42" s="536"/>
      <c r="AO42" s="537"/>
      <c r="AP42" s="537"/>
      <c r="AQ42" s="537"/>
      <c r="AR42" s="538"/>
      <c r="AS42" s="602"/>
      <c r="AT42" s="603"/>
      <c r="AU42" s="603"/>
      <c r="AV42" s="603"/>
      <c r="AW42" s="604"/>
      <c r="AX42" s="536"/>
      <c r="AY42" s="537"/>
      <c r="AZ42" s="537"/>
      <c r="BA42" s="537"/>
      <c r="BB42" s="538"/>
      <c r="BC42" s="536"/>
      <c r="BD42" s="537"/>
      <c r="BE42" s="537"/>
      <c r="BF42" s="537"/>
      <c r="BG42" s="538"/>
      <c r="BH42" s="21"/>
      <c r="BI42" s="21"/>
      <c r="BJ42" s="21"/>
      <c r="BK42" s="21"/>
    </row>
    <row r="43" spans="1:63" ht="15" customHeight="1" x14ac:dyDescent="0.25">
      <c r="A43" s="555"/>
      <c r="B43" s="528"/>
      <c r="C43" s="528"/>
      <c r="D43" s="528"/>
      <c r="E43" s="554" t="s">
        <v>29</v>
      </c>
      <c r="F43" s="539" t="s">
        <v>43</v>
      </c>
      <c r="G43" s="539" t="s">
        <v>44</v>
      </c>
      <c r="H43" s="539" t="s">
        <v>45</v>
      </c>
      <c r="I43" s="539" t="s">
        <v>46</v>
      </c>
      <c r="J43" s="554" t="s">
        <v>29</v>
      </c>
      <c r="K43" s="539" t="s">
        <v>43</v>
      </c>
      <c r="L43" s="539" t="s">
        <v>71</v>
      </c>
      <c r="M43" s="539" t="s">
        <v>45</v>
      </c>
      <c r="N43" s="580" t="s">
        <v>46</v>
      </c>
      <c r="O43" s="564" t="s">
        <v>40</v>
      </c>
      <c r="P43" s="567" t="s">
        <v>41</v>
      </c>
      <c r="Q43" s="567" t="s">
        <v>61</v>
      </c>
      <c r="R43" s="570" t="s">
        <v>56</v>
      </c>
      <c r="S43" s="558" t="s">
        <v>72</v>
      </c>
      <c r="T43" s="577" t="s">
        <v>40</v>
      </c>
      <c r="U43" s="539" t="s">
        <v>41</v>
      </c>
      <c r="V43" s="539" t="s">
        <v>61</v>
      </c>
      <c r="W43" s="551" t="s">
        <v>56</v>
      </c>
      <c r="X43" s="539" t="s">
        <v>72</v>
      </c>
      <c r="Y43" s="561" t="s">
        <v>73</v>
      </c>
      <c r="Z43" s="36"/>
      <c r="AA43" s="37"/>
      <c r="AB43" s="577" t="s">
        <v>75</v>
      </c>
      <c r="AC43" s="539" t="s">
        <v>39</v>
      </c>
      <c r="AD43" s="539" t="s">
        <v>38</v>
      </c>
      <c r="AE43" s="539" t="s">
        <v>79</v>
      </c>
      <c r="AF43" s="539" t="s">
        <v>76</v>
      </c>
      <c r="AG43" s="539" t="s">
        <v>80</v>
      </c>
      <c r="AH43" s="539" t="s">
        <v>81</v>
      </c>
      <c r="AI43" s="539" t="s">
        <v>70</v>
      </c>
      <c r="AJ43" s="593" t="s">
        <v>40</v>
      </c>
      <c r="AK43" s="593" t="s">
        <v>41</v>
      </c>
      <c r="AL43" s="593" t="s">
        <v>61</v>
      </c>
      <c r="AM43" s="593" t="s">
        <v>82</v>
      </c>
      <c r="AN43" s="527" t="s">
        <v>48</v>
      </c>
      <c r="AO43" s="527" t="s">
        <v>49</v>
      </c>
      <c r="AP43" s="527" t="s">
        <v>50</v>
      </c>
      <c r="AQ43" s="527" t="s">
        <v>62</v>
      </c>
      <c r="AR43" s="527" t="s">
        <v>51</v>
      </c>
      <c r="AS43" s="590" t="s">
        <v>48</v>
      </c>
      <c r="AT43" s="596" t="s">
        <v>87</v>
      </c>
      <c r="AU43" s="597"/>
      <c r="AV43" s="596" t="s">
        <v>88</v>
      </c>
      <c r="AW43" s="598"/>
      <c r="AX43" s="590" t="s">
        <v>48</v>
      </c>
      <c r="AY43" s="596" t="s">
        <v>83</v>
      </c>
      <c r="AZ43" s="597"/>
      <c r="BA43" s="598"/>
      <c r="BB43" s="590" t="s">
        <v>51</v>
      </c>
      <c r="BC43" s="590" t="s">
        <v>48</v>
      </c>
      <c r="BD43" s="596" t="s">
        <v>83</v>
      </c>
      <c r="BE43" s="597"/>
      <c r="BF43" s="598"/>
      <c r="BG43" s="590" t="s">
        <v>51</v>
      </c>
      <c r="BH43" s="21"/>
      <c r="BI43" s="21"/>
      <c r="BJ43" s="21"/>
      <c r="BK43" s="21"/>
    </row>
    <row r="44" spans="1:63" ht="15.75" thickBot="1" x14ac:dyDescent="0.3">
      <c r="A44" s="555"/>
      <c r="B44" s="528"/>
      <c r="C44" s="528"/>
      <c r="D44" s="528"/>
      <c r="E44" s="555"/>
      <c r="F44" s="540"/>
      <c r="G44" s="540"/>
      <c r="H44" s="540"/>
      <c r="I44" s="540"/>
      <c r="J44" s="555"/>
      <c r="K44" s="540"/>
      <c r="L44" s="540"/>
      <c r="M44" s="540"/>
      <c r="N44" s="581"/>
      <c r="O44" s="565"/>
      <c r="P44" s="568"/>
      <c r="Q44" s="568"/>
      <c r="R44" s="571"/>
      <c r="S44" s="559"/>
      <c r="T44" s="578"/>
      <c r="U44" s="540"/>
      <c r="V44" s="540"/>
      <c r="W44" s="552"/>
      <c r="X44" s="540"/>
      <c r="Y44" s="562"/>
      <c r="Z44" s="38"/>
      <c r="AA44" s="39"/>
      <c r="AB44" s="578"/>
      <c r="AC44" s="540"/>
      <c r="AD44" s="540"/>
      <c r="AE44" s="540"/>
      <c r="AF44" s="540"/>
      <c r="AG44" s="540"/>
      <c r="AH44" s="540"/>
      <c r="AI44" s="540"/>
      <c r="AJ44" s="594"/>
      <c r="AK44" s="594"/>
      <c r="AL44" s="594"/>
      <c r="AM44" s="594"/>
      <c r="AN44" s="528"/>
      <c r="AO44" s="528"/>
      <c r="AP44" s="528"/>
      <c r="AQ44" s="528"/>
      <c r="AR44" s="528"/>
      <c r="AS44" s="591"/>
      <c r="AT44" s="602"/>
      <c r="AU44" s="603"/>
      <c r="AV44" s="602"/>
      <c r="AW44" s="604"/>
      <c r="AX44" s="591"/>
      <c r="AY44" s="602"/>
      <c r="AZ44" s="603"/>
      <c r="BA44" s="604"/>
      <c r="BB44" s="591"/>
      <c r="BC44" s="591"/>
      <c r="BD44" s="602"/>
      <c r="BE44" s="603"/>
      <c r="BF44" s="604"/>
      <c r="BG44" s="591"/>
      <c r="BH44" s="21"/>
      <c r="BI44" s="21"/>
      <c r="BJ44" s="21"/>
      <c r="BK44" s="21"/>
    </row>
    <row r="45" spans="1:63" ht="15" customHeight="1" x14ac:dyDescent="0.25">
      <c r="A45" s="555"/>
      <c r="B45" s="528"/>
      <c r="C45" s="528"/>
      <c r="D45" s="528"/>
      <c r="E45" s="555"/>
      <c r="F45" s="540"/>
      <c r="G45" s="540"/>
      <c r="H45" s="540"/>
      <c r="I45" s="540"/>
      <c r="J45" s="555"/>
      <c r="K45" s="540"/>
      <c r="L45" s="540"/>
      <c r="M45" s="540"/>
      <c r="N45" s="581"/>
      <c r="O45" s="565"/>
      <c r="P45" s="568"/>
      <c r="Q45" s="568"/>
      <c r="R45" s="571"/>
      <c r="S45" s="559"/>
      <c r="T45" s="578"/>
      <c r="U45" s="540"/>
      <c r="V45" s="540"/>
      <c r="W45" s="552"/>
      <c r="X45" s="540"/>
      <c r="Y45" s="562"/>
      <c r="Z45" s="38"/>
      <c r="AA45" s="39"/>
      <c r="AB45" s="578"/>
      <c r="AC45" s="540"/>
      <c r="AD45" s="540"/>
      <c r="AE45" s="540"/>
      <c r="AF45" s="540"/>
      <c r="AG45" s="540"/>
      <c r="AH45" s="540"/>
      <c r="AI45" s="540"/>
      <c r="AJ45" s="594"/>
      <c r="AK45" s="594"/>
      <c r="AL45" s="594"/>
      <c r="AM45" s="594"/>
      <c r="AN45" s="528"/>
      <c r="AO45" s="528"/>
      <c r="AP45" s="528"/>
      <c r="AQ45" s="528"/>
      <c r="AR45" s="528"/>
      <c r="AS45" s="591"/>
      <c r="AT45" s="591" t="s">
        <v>89</v>
      </c>
      <c r="AU45" s="591" t="s">
        <v>90</v>
      </c>
      <c r="AV45" s="591" t="s">
        <v>91</v>
      </c>
      <c r="AW45" s="591" t="s">
        <v>92</v>
      </c>
      <c r="AX45" s="591"/>
      <c r="AY45" s="591" t="s">
        <v>49</v>
      </c>
      <c r="AZ45" s="591" t="s">
        <v>50</v>
      </c>
      <c r="BA45" s="591" t="s">
        <v>62</v>
      </c>
      <c r="BB45" s="591"/>
      <c r="BC45" s="591"/>
      <c r="BD45" s="591" t="s">
        <v>49</v>
      </c>
      <c r="BE45" s="591" t="s">
        <v>50</v>
      </c>
      <c r="BF45" s="591" t="s">
        <v>62</v>
      </c>
      <c r="BG45" s="591"/>
      <c r="BH45" s="21"/>
      <c r="BI45" s="21"/>
      <c r="BJ45" s="21"/>
      <c r="BK45" s="21"/>
    </row>
    <row r="46" spans="1:63" x14ac:dyDescent="0.25">
      <c r="A46" s="555"/>
      <c r="B46" s="528"/>
      <c r="C46" s="528"/>
      <c r="D46" s="528"/>
      <c r="E46" s="555"/>
      <c r="F46" s="540"/>
      <c r="G46" s="540"/>
      <c r="H46" s="540"/>
      <c r="I46" s="540"/>
      <c r="J46" s="555"/>
      <c r="K46" s="540"/>
      <c r="L46" s="540"/>
      <c r="M46" s="540"/>
      <c r="N46" s="581"/>
      <c r="O46" s="565"/>
      <c r="P46" s="568"/>
      <c r="Q46" s="568"/>
      <c r="R46" s="571"/>
      <c r="S46" s="559"/>
      <c r="T46" s="578"/>
      <c r="U46" s="540"/>
      <c r="V46" s="540"/>
      <c r="W46" s="552"/>
      <c r="X46" s="540"/>
      <c r="Y46" s="562"/>
      <c r="Z46" s="38"/>
      <c r="AA46" s="39"/>
      <c r="AB46" s="578"/>
      <c r="AC46" s="540"/>
      <c r="AD46" s="540"/>
      <c r="AE46" s="540"/>
      <c r="AF46" s="540"/>
      <c r="AG46" s="540"/>
      <c r="AH46" s="540"/>
      <c r="AI46" s="540"/>
      <c r="AJ46" s="594"/>
      <c r="AK46" s="594"/>
      <c r="AL46" s="594"/>
      <c r="AM46" s="594"/>
      <c r="AN46" s="528"/>
      <c r="AO46" s="528"/>
      <c r="AP46" s="528"/>
      <c r="AQ46" s="528"/>
      <c r="AR46" s="528"/>
      <c r="AS46" s="591"/>
      <c r="AT46" s="591"/>
      <c r="AU46" s="591"/>
      <c r="AV46" s="591"/>
      <c r="AW46" s="591"/>
      <c r="AX46" s="591"/>
      <c r="AY46" s="591"/>
      <c r="AZ46" s="591"/>
      <c r="BA46" s="591"/>
      <c r="BB46" s="591"/>
      <c r="BC46" s="591"/>
      <c r="BD46" s="591"/>
      <c r="BE46" s="591"/>
      <c r="BF46" s="591"/>
      <c r="BG46" s="591"/>
      <c r="BH46" s="21"/>
      <c r="BI46" s="21"/>
      <c r="BJ46" s="21"/>
      <c r="BK46" s="21"/>
    </row>
    <row r="47" spans="1:63" ht="90.75" customHeight="1" thickBot="1" x14ac:dyDescent="0.3">
      <c r="A47" s="556"/>
      <c r="B47" s="529"/>
      <c r="C47" s="529"/>
      <c r="D47" s="529"/>
      <c r="E47" s="556"/>
      <c r="F47" s="541"/>
      <c r="G47" s="541"/>
      <c r="H47" s="541"/>
      <c r="I47" s="541"/>
      <c r="J47" s="556"/>
      <c r="K47" s="541"/>
      <c r="L47" s="541"/>
      <c r="M47" s="541"/>
      <c r="N47" s="582"/>
      <c r="O47" s="575"/>
      <c r="P47" s="574"/>
      <c r="Q47" s="574"/>
      <c r="R47" s="572"/>
      <c r="S47" s="576"/>
      <c r="T47" s="579"/>
      <c r="U47" s="541"/>
      <c r="V47" s="541"/>
      <c r="W47" s="553"/>
      <c r="X47" s="541"/>
      <c r="Y47" s="563"/>
      <c r="Z47" s="40"/>
      <c r="AA47" s="41"/>
      <c r="AB47" s="579"/>
      <c r="AC47" s="541"/>
      <c r="AD47" s="541"/>
      <c r="AE47" s="541"/>
      <c r="AF47" s="541"/>
      <c r="AG47" s="541"/>
      <c r="AH47" s="541"/>
      <c r="AI47" s="541"/>
      <c r="AJ47" s="594"/>
      <c r="AK47" s="595"/>
      <c r="AL47" s="595"/>
      <c r="AM47" s="595"/>
      <c r="AN47" s="529"/>
      <c r="AO47" s="529"/>
      <c r="AP47" s="529"/>
      <c r="AQ47" s="529"/>
      <c r="AR47" s="529"/>
      <c r="AS47" s="592"/>
      <c r="AT47" s="592"/>
      <c r="AU47" s="592"/>
      <c r="AV47" s="592"/>
      <c r="AW47" s="592"/>
      <c r="AX47" s="592"/>
      <c r="AY47" s="592"/>
      <c r="AZ47" s="592"/>
      <c r="BA47" s="592"/>
      <c r="BB47" s="592"/>
      <c r="BC47" s="592"/>
      <c r="BD47" s="592"/>
      <c r="BE47" s="592"/>
      <c r="BF47" s="592"/>
      <c r="BG47" s="592"/>
      <c r="BH47" s="21"/>
      <c r="BI47" s="21"/>
      <c r="BJ47" s="21"/>
      <c r="BK47" s="21"/>
    </row>
    <row r="48" spans="1:63" x14ac:dyDescent="0.25">
      <c r="A48" s="1" t="s">
        <v>27</v>
      </c>
      <c r="B48" s="188">
        <f>B49+B50+B51+B52+B53+B54+B55+B56+B57</f>
        <v>13.75</v>
      </c>
      <c r="C48" s="105">
        <f>(BN2-(BN3-BN4)*BN5)*BN6*BN7*BN8</f>
        <v>85528.871999999988</v>
      </c>
      <c r="D48" s="105">
        <f>D49+D50+D51+D52+D53+D54+D55+D56+D57</f>
        <v>1176023.75</v>
      </c>
      <c r="E48" s="106"/>
      <c r="F48" s="107"/>
      <c r="G48" s="183"/>
      <c r="H48" s="107"/>
      <c r="I48" s="108"/>
      <c r="J48" s="106"/>
      <c r="K48" s="107"/>
      <c r="L48" s="107"/>
      <c r="M48" s="107"/>
      <c r="N48" s="109"/>
      <c r="O48" s="166"/>
      <c r="P48" s="110"/>
      <c r="Q48" s="110"/>
      <c r="R48" s="110"/>
      <c r="S48" s="167"/>
      <c r="T48" s="112"/>
      <c r="U48" s="107"/>
      <c r="V48" s="107"/>
      <c r="W48" s="108"/>
      <c r="X48" s="152"/>
      <c r="Y48" s="106">
        <f>Y49+Y50+Y51+Y52+Y53+Y54+Y55+Y56+Y57</f>
        <v>56997.67612967889</v>
      </c>
      <c r="Z48" s="107"/>
      <c r="AA48" s="107"/>
      <c r="AB48" s="107"/>
      <c r="AC48" s="107"/>
      <c r="AD48" s="107"/>
      <c r="AE48" s="109"/>
      <c r="AF48" s="170"/>
      <c r="AG48" s="110"/>
      <c r="AH48" s="110"/>
      <c r="AI48" s="220">
        <f>AI49+AI50+AI51+AI52+AI53+AI54+AI55+AI56+AI57</f>
        <v>243.57981251999524</v>
      </c>
      <c r="AJ48" s="105"/>
      <c r="AK48" s="112"/>
      <c r="AL48" s="107"/>
      <c r="AM48" s="108"/>
      <c r="AN48" s="106"/>
      <c r="AO48" s="107"/>
      <c r="AP48" s="107"/>
      <c r="AQ48" s="107"/>
      <c r="AR48" s="108"/>
      <c r="AS48" s="112"/>
      <c r="AT48" s="107"/>
      <c r="AU48" s="107"/>
      <c r="AV48" s="107"/>
      <c r="AW48" s="108"/>
      <c r="AX48" s="112"/>
      <c r="AY48" s="107"/>
      <c r="AZ48" s="107"/>
      <c r="BA48" s="107"/>
      <c r="BB48" s="108"/>
      <c r="BC48" s="112"/>
      <c r="BD48" s="107"/>
      <c r="BE48" s="107"/>
      <c r="BF48" s="107"/>
      <c r="BG48" s="108"/>
      <c r="BH48" s="21"/>
      <c r="BI48" s="21"/>
      <c r="BJ48" s="21"/>
      <c r="BK48" s="21"/>
    </row>
    <row r="49" spans="1:63" x14ac:dyDescent="0.25">
      <c r="A49" s="3" t="s">
        <v>0</v>
      </c>
      <c r="B49" s="189">
        <v>1.5</v>
      </c>
      <c r="C49" s="113">
        <f>ROUND(C48,0)</f>
        <v>85529</v>
      </c>
      <c r="D49" s="113">
        <f>B49*C49</f>
        <v>128293.5</v>
      </c>
      <c r="E49" s="114">
        <f>D49/S49</f>
        <v>23.649980291683093</v>
      </c>
      <c r="F49" s="115">
        <v>30</v>
      </c>
      <c r="G49" s="117">
        <f t="shared" ref="G49:G55" si="51">F49/1.3</f>
        <v>23.076923076923077</v>
      </c>
      <c r="H49" s="115">
        <f>F49</f>
        <v>30</v>
      </c>
      <c r="I49" s="116">
        <f>G49/1.3</f>
        <v>17.751479289940828</v>
      </c>
      <c r="J49" s="114">
        <f t="shared" ref="J49:J58" si="52">D49/X49</f>
        <v>15.766653527788728</v>
      </c>
      <c r="K49" s="115">
        <f t="shared" ref="K49:K55" si="53">F49/1.5</f>
        <v>20</v>
      </c>
      <c r="L49" s="115">
        <f>K49/1.3</f>
        <v>15.384615384615383</v>
      </c>
      <c r="M49" s="115">
        <f t="shared" ref="M49:N58" si="54">H49/1.5</f>
        <v>20</v>
      </c>
      <c r="N49" s="118">
        <f>I49/1.5</f>
        <v>11.834319526627219</v>
      </c>
      <c r="O49" s="114">
        <f>(D49*AJ49/100)/F49</f>
        <v>1625.0509999999999</v>
      </c>
      <c r="P49" s="115">
        <f t="shared" ref="P49:P58" si="55">(D49*AK49/100)/G49</f>
        <v>1779.0031999999999</v>
      </c>
      <c r="Q49" s="115">
        <f t="shared" ref="Q49:Q58" si="56">(D49*AL49/100)/H49</f>
        <v>213.82250000000002</v>
      </c>
      <c r="R49" s="115">
        <f t="shared" ref="R49:R58" si="57">(D49*AM49/100)/I49</f>
        <v>1806.800125</v>
      </c>
      <c r="S49" s="116">
        <f>O49+P49+Q49+R49</f>
        <v>5424.6768249999996</v>
      </c>
      <c r="T49" s="119">
        <f t="shared" ref="T49:T58" si="58">(D49*AJ49/100)/K49</f>
        <v>2437.5765000000001</v>
      </c>
      <c r="U49" s="119">
        <f t="shared" ref="U49:U58" si="59">(D49*AK49/100)/L49</f>
        <v>2668.5048000000002</v>
      </c>
      <c r="V49" s="119">
        <f t="shared" ref="V49:V55" si="60">(D49*AL49/100)/M49</f>
        <v>320.73374999999999</v>
      </c>
      <c r="W49" s="119">
        <f t="shared" ref="W49:W55" si="61">(D49*AM49/100)/N49</f>
        <v>2710.2001875000001</v>
      </c>
      <c r="X49" s="153">
        <f>T49+U49+V49+W49</f>
        <v>8137.0152374999998</v>
      </c>
      <c r="Y49" s="114">
        <f>D49/E49</f>
        <v>5424.6768249999996</v>
      </c>
      <c r="Z49" s="117"/>
      <c r="AA49" s="117"/>
      <c r="AB49" s="117">
        <f>D49/J49</f>
        <v>8137.0152374999998</v>
      </c>
      <c r="AC49" s="115">
        <f>C49/E49</f>
        <v>3616.4512166666664</v>
      </c>
      <c r="AD49" s="115">
        <f>AC49/$BP$2</f>
        <v>15.454919729344729</v>
      </c>
      <c r="AE49" s="118">
        <f>AD49*1.5</f>
        <v>23.182379594017092</v>
      </c>
      <c r="AF49" s="118">
        <f>C49/J49/$BP$2</f>
        <v>23.182379594017092</v>
      </c>
      <c r="AG49" s="115">
        <f>AD49/4</f>
        <v>3.8637299323361822</v>
      </c>
      <c r="AH49" s="115">
        <f>AD49/2</f>
        <v>7.7274598646723645</v>
      </c>
      <c r="AI49" s="220">
        <f>AD49*B49</f>
        <v>23.182379594017092</v>
      </c>
      <c r="AJ49" s="113">
        <v>38</v>
      </c>
      <c r="AK49" s="119">
        <f>100-AJ49-AL49-AM49</f>
        <v>32</v>
      </c>
      <c r="AL49" s="115">
        <v>5</v>
      </c>
      <c r="AM49" s="116">
        <v>25</v>
      </c>
      <c r="AN49" s="114">
        <f>AO49+AP49+AQ49+AR49</f>
        <v>15.454919729344731</v>
      </c>
      <c r="AO49" s="115">
        <f>AD49*AJ49%</f>
        <v>5.8728694971509974</v>
      </c>
      <c r="AP49" s="115">
        <f>AD49*AK49%</f>
        <v>4.9455743133903134</v>
      </c>
      <c r="AQ49" s="115">
        <f>AD49*AL49%</f>
        <v>0.77274598646723647</v>
      </c>
      <c r="AR49" s="116">
        <f>AD49*AM49%</f>
        <v>3.8637299323361822</v>
      </c>
      <c r="AS49" s="119">
        <f>AT49+AU49+AV49+AW49</f>
        <v>23.182379594017092</v>
      </c>
      <c r="AT49" s="115">
        <f>AE49*AJ49%</f>
        <v>8.8093042457264961</v>
      </c>
      <c r="AU49" s="115">
        <f>AE49*AK49%</f>
        <v>7.4183614700854701</v>
      </c>
      <c r="AV49" s="115">
        <f>AE49*AL49%</f>
        <v>1.1591189797008548</v>
      </c>
      <c r="AW49" s="116">
        <f>AE49*AM49%</f>
        <v>5.7955948985042731</v>
      </c>
      <c r="AX49" s="119">
        <f t="shared" ref="AX49:AX58" si="62">AY49+AZ49+BA49+BB49</f>
        <v>3.8637299323361827</v>
      </c>
      <c r="AY49" s="115">
        <f>AG49*AJ49%</f>
        <v>1.4682173742877493</v>
      </c>
      <c r="AZ49" s="115">
        <f>AG49*AK49%</f>
        <v>1.2363935783475783</v>
      </c>
      <c r="BA49" s="115">
        <f>AG49*AL49%</f>
        <v>0.19318649661680912</v>
      </c>
      <c r="BB49" s="115">
        <f>AG49*AM49%</f>
        <v>0.96593248308404556</v>
      </c>
      <c r="BC49" s="119">
        <f>BD49+BE49+BF49+BG49</f>
        <v>7.7274598646723653</v>
      </c>
      <c r="BD49" s="115">
        <f>AH49*AJ49%</f>
        <v>2.9364347485754987</v>
      </c>
      <c r="BE49" s="115">
        <f>AH49*AK49%</f>
        <v>2.4727871566951567</v>
      </c>
      <c r="BF49" s="115">
        <f>AH49*AL49%</f>
        <v>0.38637299323361823</v>
      </c>
      <c r="BG49" s="115">
        <f>AH49*AM49%</f>
        <v>1.9318649661680911</v>
      </c>
      <c r="BH49" s="21"/>
      <c r="BI49" s="21"/>
      <c r="BJ49" s="21"/>
      <c r="BK49" s="21"/>
    </row>
    <row r="50" spans="1:63" x14ac:dyDescent="0.25">
      <c r="A50" s="3" t="s">
        <v>1</v>
      </c>
      <c r="B50" s="189">
        <v>1.5</v>
      </c>
      <c r="C50" s="113">
        <f t="shared" ref="C50:C67" si="63">ROUND(C49,0)</f>
        <v>85529</v>
      </c>
      <c r="D50" s="113">
        <f>B50*C50</f>
        <v>128293.5</v>
      </c>
      <c r="E50" s="114">
        <f t="shared" ref="E50:E58" si="64">D50/S50</f>
        <v>19.432568985619898</v>
      </c>
      <c r="F50" s="115">
        <v>25</v>
      </c>
      <c r="G50" s="117">
        <f t="shared" si="51"/>
        <v>19.23076923076923</v>
      </c>
      <c r="H50" s="115">
        <f t="shared" ref="H50:H58" si="65">F50</f>
        <v>25</v>
      </c>
      <c r="I50" s="116">
        <f t="shared" ref="I50:I58" si="66">G50/1.3</f>
        <v>14.792899408284022</v>
      </c>
      <c r="J50" s="114">
        <f t="shared" si="52"/>
        <v>12.955045990413264</v>
      </c>
      <c r="K50" s="115">
        <f t="shared" si="53"/>
        <v>16.666666666666668</v>
      </c>
      <c r="L50" s="115">
        <f t="shared" ref="L50:L55" si="67">K50/1.3</f>
        <v>12.820512820512821</v>
      </c>
      <c r="M50" s="115">
        <f t="shared" si="54"/>
        <v>16.666666666666668</v>
      </c>
      <c r="N50" s="118">
        <f t="shared" si="54"/>
        <v>9.8619329388560146</v>
      </c>
      <c r="O50" s="114">
        <f t="shared" ref="O50:O58" si="68">(D50*AJ50/100)/F50</f>
        <v>1642.1568</v>
      </c>
      <c r="P50" s="115">
        <f t="shared" si="55"/>
        <v>2535.0795600000001</v>
      </c>
      <c r="Q50" s="115">
        <f t="shared" si="56"/>
        <v>256.58699999999999</v>
      </c>
      <c r="R50" s="115">
        <f t="shared" si="57"/>
        <v>2168.1601500000002</v>
      </c>
      <c r="S50" s="116">
        <f t="shared" ref="S50:S58" si="69">O50+P50+Q50+R50</f>
        <v>6601.98351</v>
      </c>
      <c r="T50" s="119">
        <f t="shared" si="58"/>
        <v>2463.2351999999996</v>
      </c>
      <c r="U50" s="119">
        <f t="shared" si="59"/>
        <v>3802.6193399999997</v>
      </c>
      <c r="V50" s="119">
        <f t="shared" si="60"/>
        <v>384.88049999999998</v>
      </c>
      <c r="W50" s="119">
        <f t="shared" si="61"/>
        <v>3252.2402250000005</v>
      </c>
      <c r="X50" s="153">
        <f t="shared" ref="X50:X58" si="70">T50+U50+V50+W50</f>
        <v>9902.9752650000009</v>
      </c>
      <c r="Y50" s="114">
        <f t="shared" ref="Y50:Y58" si="71">D50/E50</f>
        <v>6601.98351</v>
      </c>
      <c r="Z50" s="117"/>
      <c r="AA50" s="117"/>
      <c r="AB50" s="117">
        <f t="shared" ref="AB50:AB58" si="72">D50/J50</f>
        <v>9902.9752650000009</v>
      </c>
      <c r="AC50" s="115">
        <f t="shared" ref="AC50:AC58" si="73">C50/E50</f>
        <v>4401.3223399999997</v>
      </c>
      <c r="AD50" s="115">
        <f t="shared" ref="AD50:AD58" si="74">AC50/$BP$2</f>
        <v>18.809069829059826</v>
      </c>
      <c r="AE50" s="118">
        <f t="shared" ref="AE50:AE58" si="75">AD50*1.5</f>
        <v>28.213604743589741</v>
      </c>
      <c r="AF50" s="118">
        <f t="shared" ref="AF50:AF58" si="76">C50/J50/$BP$2</f>
        <v>28.213604743589748</v>
      </c>
      <c r="AG50" s="115">
        <f t="shared" ref="AG50:AG58" si="77">AD50/4</f>
        <v>4.7022674572649565</v>
      </c>
      <c r="AH50" s="115">
        <f t="shared" ref="AH50:AH58" si="78">AD50/2</f>
        <v>9.4045349145299131</v>
      </c>
      <c r="AI50" s="220">
        <f t="shared" ref="AI50:AI58" si="79">AD50*B50</f>
        <v>28.213604743589741</v>
      </c>
      <c r="AJ50" s="113">
        <v>32</v>
      </c>
      <c r="AK50" s="119">
        <f t="shared" ref="AK50:AK59" si="80">100-AJ50-AL50-AM50</f>
        <v>38</v>
      </c>
      <c r="AL50" s="115">
        <v>5</v>
      </c>
      <c r="AM50" s="116">
        <v>25</v>
      </c>
      <c r="AN50" s="114">
        <f t="shared" ref="AN50:AN59" si="81">AO50+AP50+AQ50+AR50</f>
        <v>18.809069829059826</v>
      </c>
      <c r="AO50" s="115">
        <f t="shared" ref="AO50:AO59" si="82">AD50*AJ50%</f>
        <v>6.0189023452991446</v>
      </c>
      <c r="AP50" s="115">
        <f t="shared" ref="AP50:AP59" si="83">AD50*AK50%</f>
        <v>7.1474465350427341</v>
      </c>
      <c r="AQ50" s="115">
        <f t="shared" ref="AQ50:AQ59" si="84">AD50*AL50%</f>
        <v>0.9404534914529914</v>
      </c>
      <c r="AR50" s="116">
        <f t="shared" ref="AR50:AR59" si="85">AD50*AM50%</f>
        <v>4.7022674572649565</v>
      </c>
      <c r="AS50" s="119">
        <f t="shared" ref="AS50:AS58" si="86">AT50+AU50+AV50+AW50</f>
        <v>28.213604743589745</v>
      </c>
      <c r="AT50" s="115">
        <f t="shared" ref="AT50:AT60" si="87">AE50*AJ50%</f>
        <v>9.0283535179487178</v>
      </c>
      <c r="AU50" s="115">
        <f t="shared" ref="AU50:AU59" si="88">AE50*AK50%</f>
        <v>10.721169802564102</v>
      </c>
      <c r="AV50" s="115">
        <f t="shared" ref="AV50:AV59" si="89">AE50*AL50%</f>
        <v>1.4106802371794871</v>
      </c>
      <c r="AW50" s="116">
        <f t="shared" ref="AW50:AW59" si="90">AE50*AM50%</f>
        <v>7.0534011858974353</v>
      </c>
      <c r="AX50" s="119">
        <f t="shared" si="62"/>
        <v>4.7022674572649565</v>
      </c>
      <c r="AY50" s="115">
        <f t="shared" ref="AY50:AY59" si="91">AG50*AJ50%</f>
        <v>1.5047255863247861</v>
      </c>
      <c r="AZ50" s="115">
        <f t="shared" ref="AZ50:AZ59" si="92">AG50*AK50%</f>
        <v>1.7868616337606835</v>
      </c>
      <c r="BA50" s="115">
        <f t="shared" ref="BA50:BA59" si="93">AG50*AL50%</f>
        <v>0.23511337286324785</v>
      </c>
      <c r="BB50" s="115">
        <f t="shared" ref="BB50:BB59" si="94">AG50*AM50%</f>
        <v>1.1755668643162391</v>
      </c>
      <c r="BC50" s="119">
        <f t="shared" ref="BC50:BC58" si="95">BD50+BE50+BF50+BG50</f>
        <v>9.4045349145299131</v>
      </c>
      <c r="BD50" s="115">
        <f t="shared" ref="BD50:BD58" si="96">AH50*AJ50%</f>
        <v>3.0094511726495723</v>
      </c>
      <c r="BE50" s="115">
        <f t="shared" ref="BE50:BE58" si="97">AH50*AK50%</f>
        <v>3.573723267521367</v>
      </c>
      <c r="BF50" s="115">
        <f t="shared" ref="BF50:BF58" si="98">AH50*AL50%</f>
        <v>0.4702267457264957</v>
      </c>
      <c r="BG50" s="115">
        <f t="shared" ref="BG50:BG58" si="99">AH50*AM50%</f>
        <v>2.3511337286324783</v>
      </c>
      <c r="BH50" s="21"/>
      <c r="BI50" s="21"/>
      <c r="BJ50" s="21"/>
      <c r="BK50" s="21"/>
    </row>
    <row r="51" spans="1:63" x14ac:dyDescent="0.25">
      <c r="A51" s="3" t="s">
        <v>2</v>
      </c>
      <c r="B51" s="189">
        <v>1</v>
      </c>
      <c r="C51" s="113">
        <f t="shared" si="63"/>
        <v>85529</v>
      </c>
      <c r="D51" s="113">
        <f>B51*C51</f>
        <v>85529</v>
      </c>
      <c r="E51" s="114">
        <f t="shared" si="64"/>
        <v>20.383204239706483</v>
      </c>
      <c r="F51" s="115">
        <v>25</v>
      </c>
      <c r="G51" s="117">
        <f t="shared" si="51"/>
        <v>19.23076923076923</v>
      </c>
      <c r="H51" s="115">
        <f t="shared" si="65"/>
        <v>25</v>
      </c>
      <c r="I51" s="116">
        <f t="shared" si="66"/>
        <v>14.792899408284022</v>
      </c>
      <c r="J51" s="114">
        <f t="shared" si="52"/>
        <v>13.588802826470991</v>
      </c>
      <c r="K51" s="115">
        <f t="shared" si="53"/>
        <v>16.666666666666668</v>
      </c>
      <c r="L51" s="115">
        <f t="shared" si="67"/>
        <v>12.820512820512821</v>
      </c>
      <c r="M51" s="115">
        <f t="shared" si="54"/>
        <v>16.666666666666668</v>
      </c>
      <c r="N51" s="118">
        <f t="shared" si="54"/>
        <v>9.8619329388560146</v>
      </c>
      <c r="O51" s="114">
        <f t="shared" si="68"/>
        <v>1607.9451999999999</v>
      </c>
      <c r="P51" s="115">
        <f t="shared" si="55"/>
        <v>800.55143999999996</v>
      </c>
      <c r="Q51" s="115">
        <f t="shared" si="56"/>
        <v>342.11599999999999</v>
      </c>
      <c r="R51" s="115">
        <f t="shared" si="57"/>
        <v>1445.4401000000003</v>
      </c>
      <c r="S51" s="116">
        <f t="shared" si="69"/>
        <v>4196.0527400000001</v>
      </c>
      <c r="T51" s="119">
        <f t="shared" si="58"/>
        <v>2411.9177999999997</v>
      </c>
      <c r="U51" s="119">
        <f t="shared" si="59"/>
        <v>1200.8271599999998</v>
      </c>
      <c r="V51" s="119">
        <f t="shared" si="60"/>
        <v>513.17399999999998</v>
      </c>
      <c r="W51" s="119">
        <f t="shared" si="61"/>
        <v>2168.1601500000002</v>
      </c>
      <c r="X51" s="153">
        <f t="shared" si="70"/>
        <v>6294.0791099999988</v>
      </c>
      <c r="Y51" s="114">
        <f t="shared" si="71"/>
        <v>4196.0527400000001</v>
      </c>
      <c r="Z51" s="117"/>
      <c r="AA51" s="117"/>
      <c r="AB51" s="117">
        <f t="shared" si="72"/>
        <v>6294.0791099999988</v>
      </c>
      <c r="AC51" s="115">
        <f t="shared" si="73"/>
        <v>4196.0527400000001</v>
      </c>
      <c r="AD51" s="115">
        <f t="shared" si="74"/>
        <v>17.931849316239315</v>
      </c>
      <c r="AE51" s="118">
        <f t="shared" si="75"/>
        <v>26.897773974358973</v>
      </c>
      <c r="AF51" s="118">
        <f t="shared" si="76"/>
        <v>26.897773974358969</v>
      </c>
      <c r="AG51" s="115">
        <f t="shared" si="77"/>
        <v>4.4829623290598288</v>
      </c>
      <c r="AH51" s="115">
        <f t="shared" si="78"/>
        <v>8.9659246581196577</v>
      </c>
      <c r="AI51" s="220">
        <f t="shared" si="79"/>
        <v>17.931849316239315</v>
      </c>
      <c r="AJ51" s="113">
        <v>47</v>
      </c>
      <c r="AK51" s="119">
        <f t="shared" si="80"/>
        <v>18</v>
      </c>
      <c r="AL51" s="115">
        <v>10</v>
      </c>
      <c r="AM51" s="116">
        <v>25</v>
      </c>
      <c r="AN51" s="114">
        <f t="shared" si="81"/>
        <v>17.931849316239315</v>
      </c>
      <c r="AO51" s="115">
        <f t="shared" si="82"/>
        <v>8.4279691786324769</v>
      </c>
      <c r="AP51" s="115">
        <f t="shared" si="83"/>
        <v>3.2277328769230764</v>
      </c>
      <c r="AQ51" s="115">
        <f t="shared" si="84"/>
        <v>1.7931849316239317</v>
      </c>
      <c r="AR51" s="116">
        <f t="shared" si="85"/>
        <v>4.4829623290598288</v>
      </c>
      <c r="AS51" s="119">
        <f t="shared" si="86"/>
        <v>26.897773974358973</v>
      </c>
      <c r="AT51" s="115">
        <f t="shared" si="87"/>
        <v>12.641953767948717</v>
      </c>
      <c r="AU51" s="115">
        <f t="shared" si="88"/>
        <v>4.8415993153846149</v>
      </c>
      <c r="AV51" s="115">
        <f t="shared" si="89"/>
        <v>2.6897773974358974</v>
      </c>
      <c r="AW51" s="116">
        <f t="shared" si="90"/>
        <v>6.7244434935897432</v>
      </c>
      <c r="AX51" s="119">
        <f t="shared" si="62"/>
        <v>4.4829623290598288</v>
      </c>
      <c r="AY51" s="115">
        <f t="shared" si="91"/>
        <v>2.1069922946581192</v>
      </c>
      <c r="AZ51" s="115">
        <f t="shared" si="92"/>
        <v>0.80693321923076911</v>
      </c>
      <c r="BA51" s="115">
        <f t="shared" si="93"/>
        <v>0.44829623290598292</v>
      </c>
      <c r="BB51" s="115">
        <f t="shared" si="94"/>
        <v>1.1207405822649572</v>
      </c>
      <c r="BC51" s="119">
        <f t="shared" si="95"/>
        <v>8.9659246581196577</v>
      </c>
      <c r="BD51" s="115">
        <f t="shared" si="96"/>
        <v>4.2139845893162384</v>
      </c>
      <c r="BE51" s="115">
        <f t="shared" si="97"/>
        <v>1.6138664384615382</v>
      </c>
      <c r="BF51" s="115">
        <f t="shared" si="98"/>
        <v>0.89659246581196583</v>
      </c>
      <c r="BG51" s="115">
        <f t="shared" si="99"/>
        <v>2.2414811645299144</v>
      </c>
      <c r="BH51" s="21"/>
      <c r="BI51" s="21"/>
      <c r="BJ51" s="21"/>
      <c r="BK51" s="21"/>
    </row>
    <row r="52" spans="1:63" x14ac:dyDescent="0.25">
      <c r="A52" s="3" t="s">
        <v>3</v>
      </c>
      <c r="B52" s="189">
        <v>1.5</v>
      </c>
      <c r="C52" s="113">
        <f t="shared" si="63"/>
        <v>85529</v>
      </c>
      <c r="D52" s="113">
        <f>B52*C52</f>
        <v>128293.5</v>
      </c>
      <c r="E52" s="114">
        <f t="shared" si="64"/>
        <v>23.594180102241449</v>
      </c>
      <c r="F52" s="115">
        <v>30</v>
      </c>
      <c r="G52" s="117">
        <f t="shared" si="51"/>
        <v>23.076923076923077</v>
      </c>
      <c r="H52" s="115">
        <f t="shared" si="65"/>
        <v>30</v>
      </c>
      <c r="I52" s="116">
        <f t="shared" si="66"/>
        <v>17.751479289940828</v>
      </c>
      <c r="J52" s="114">
        <f t="shared" si="52"/>
        <v>15.729453401494295</v>
      </c>
      <c r="K52" s="115">
        <f t="shared" si="53"/>
        <v>20</v>
      </c>
      <c r="L52" s="115">
        <f t="shared" si="67"/>
        <v>15.384615384615383</v>
      </c>
      <c r="M52" s="115">
        <f t="shared" si="54"/>
        <v>20</v>
      </c>
      <c r="N52" s="118">
        <f t="shared" si="54"/>
        <v>11.834319526627219</v>
      </c>
      <c r="O52" s="114">
        <f t="shared" si="68"/>
        <v>940.81899999999996</v>
      </c>
      <c r="P52" s="115">
        <f t="shared" si="55"/>
        <v>1834.5970500000001</v>
      </c>
      <c r="Q52" s="115">
        <f t="shared" si="56"/>
        <v>855.29000000000008</v>
      </c>
      <c r="R52" s="115">
        <f t="shared" si="57"/>
        <v>1806.800125</v>
      </c>
      <c r="S52" s="116">
        <f t="shared" si="69"/>
        <v>5437.5061749999995</v>
      </c>
      <c r="T52" s="119">
        <f t="shared" si="58"/>
        <v>1411.2284999999999</v>
      </c>
      <c r="U52" s="119">
        <f t="shared" si="59"/>
        <v>2751.8955750000005</v>
      </c>
      <c r="V52" s="119">
        <f t="shared" si="60"/>
        <v>1282.9349999999999</v>
      </c>
      <c r="W52" s="119">
        <f t="shared" si="61"/>
        <v>2710.2001875000001</v>
      </c>
      <c r="X52" s="153">
        <f t="shared" si="70"/>
        <v>8156.2592625000016</v>
      </c>
      <c r="Y52" s="114">
        <f t="shared" si="71"/>
        <v>5437.5061749999995</v>
      </c>
      <c r="Z52" s="117"/>
      <c r="AA52" s="117"/>
      <c r="AB52" s="117">
        <f t="shared" si="72"/>
        <v>8156.2592625000016</v>
      </c>
      <c r="AC52" s="115">
        <f t="shared" si="73"/>
        <v>3625.0041166666665</v>
      </c>
      <c r="AD52" s="115">
        <f t="shared" si="74"/>
        <v>15.491470584045583</v>
      </c>
      <c r="AE52" s="118">
        <f t="shared" si="75"/>
        <v>23.237205876068373</v>
      </c>
      <c r="AF52" s="118">
        <f t="shared" si="76"/>
        <v>23.237205876068384</v>
      </c>
      <c r="AG52" s="115">
        <f t="shared" si="77"/>
        <v>3.8728676460113958</v>
      </c>
      <c r="AH52" s="115">
        <f t="shared" si="78"/>
        <v>7.7457352920227915</v>
      </c>
      <c r="AI52" s="220">
        <f t="shared" si="79"/>
        <v>23.237205876068373</v>
      </c>
      <c r="AJ52" s="113">
        <v>22</v>
      </c>
      <c r="AK52" s="119">
        <f t="shared" si="80"/>
        <v>33</v>
      </c>
      <c r="AL52" s="115">
        <v>20</v>
      </c>
      <c r="AM52" s="116">
        <v>25</v>
      </c>
      <c r="AN52" s="114">
        <f t="shared" si="81"/>
        <v>15.491470584045583</v>
      </c>
      <c r="AO52" s="115">
        <f t="shared" si="82"/>
        <v>3.4081235284900284</v>
      </c>
      <c r="AP52" s="115">
        <f t="shared" si="83"/>
        <v>5.1121852927350426</v>
      </c>
      <c r="AQ52" s="115">
        <f t="shared" si="84"/>
        <v>3.0982941168091167</v>
      </c>
      <c r="AR52" s="116">
        <f t="shared" si="85"/>
        <v>3.8728676460113958</v>
      </c>
      <c r="AS52" s="119">
        <f t="shared" si="86"/>
        <v>23.237205876068373</v>
      </c>
      <c r="AT52" s="115">
        <f t="shared" si="87"/>
        <v>5.1121852927350417</v>
      </c>
      <c r="AU52" s="115">
        <f t="shared" si="88"/>
        <v>7.6682779391025635</v>
      </c>
      <c r="AV52" s="115">
        <f t="shared" si="89"/>
        <v>4.6474411752136744</v>
      </c>
      <c r="AW52" s="116">
        <f t="shared" si="90"/>
        <v>5.8093014690170932</v>
      </c>
      <c r="AX52" s="119">
        <f t="shared" si="62"/>
        <v>3.8728676460113958</v>
      </c>
      <c r="AY52" s="115">
        <f t="shared" si="91"/>
        <v>0.8520308821225071</v>
      </c>
      <c r="AZ52" s="115">
        <f t="shared" si="92"/>
        <v>1.2780463231837607</v>
      </c>
      <c r="BA52" s="115">
        <f t="shared" si="93"/>
        <v>0.77457352920227918</v>
      </c>
      <c r="BB52" s="115">
        <f t="shared" si="94"/>
        <v>0.96821691150284894</v>
      </c>
      <c r="BC52" s="119">
        <f t="shared" si="95"/>
        <v>7.7457352920227915</v>
      </c>
      <c r="BD52" s="115">
        <f t="shared" si="96"/>
        <v>1.7040617642450142</v>
      </c>
      <c r="BE52" s="115">
        <f t="shared" si="97"/>
        <v>2.5560926463675213</v>
      </c>
      <c r="BF52" s="115">
        <f t="shared" si="98"/>
        <v>1.5491470584045584</v>
      </c>
      <c r="BG52" s="115">
        <f t="shared" si="99"/>
        <v>1.9364338230056979</v>
      </c>
      <c r="BH52" s="21"/>
      <c r="BI52" s="21"/>
      <c r="BJ52" s="21"/>
      <c r="BK52" s="21"/>
    </row>
    <row r="53" spans="1:63" x14ac:dyDescent="0.25">
      <c r="A53" s="3" t="s">
        <v>4</v>
      </c>
      <c r="B53" s="189">
        <v>1.5</v>
      </c>
      <c r="C53" s="113">
        <f t="shared" si="63"/>
        <v>85529</v>
      </c>
      <c r="D53" s="113">
        <f t="shared" ref="D53:D58" si="100">B53*C53</f>
        <v>128293.5</v>
      </c>
      <c r="E53" s="114">
        <f t="shared" si="64"/>
        <v>22.94455066921606</v>
      </c>
      <c r="F53" s="115">
        <v>30</v>
      </c>
      <c r="G53" s="117">
        <f t="shared" si="51"/>
        <v>23.076923076923077</v>
      </c>
      <c r="H53" s="115">
        <f t="shared" si="65"/>
        <v>30</v>
      </c>
      <c r="I53" s="116">
        <f t="shared" si="66"/>
        <v>17.751479289940828</v>
      </c>
      <c r="J53" s="114">
        <f t="shared" si="52"/>
        <v>15.296367112810705</v>
      </c>
      <c r="K53" s="115">
        <f t="shared" si="53"/>
        <v>20</v>
      </c>
      <c r="L53" s="115">
        <f t="shared" si="67"/>
        <v>15.384615384615383</v>
      </c>
      <c r="M53" s="115">
        <f t="shared" si="54"/>
        <v>20</v>
      </c>
      <c r="N53" s="118">
        <f t="shared" si="54"/>
        <v>11.834319526627219</v>
      </c>
      <c r="O53" s="114">
        <f t="shared" si="68"/>
        <v>1069.1125</v>
      </c>
      <c r="P53" s="115">
        <f t="shared" si="55"/>
        <v>2501.72325</v>
      </c>
      <c r="Q53" s="115">
        <f t="shared" si="56"/>
        <v>213.82250000000002</v>
      </c>
      <c r="R53" s="115">
        <f t="shared" si="57"/>
        <v>1806.800125</v>
      </c>
      <c r="S53" s="116">
        <f t="shared" si="69"/>
        <v>5591.4583750000002</v>
      </c>
      <c r="T53" s="119">
        <f t="shared" si="58"/>
        <v>1603.66875</v>
      </c>
      <c r="U53" s="119">
        <f t="shared" si="59"/>
        <v>3752.584875</v>
      </c>
      <c r="V53" s="119">
        <f t="shared" si="60"/>
        <v>320.73374999999999</v>
      </c>
      <c r="W53" s="119">
        <f t="shared" si="61"/>
        <v>2710.2001875000001</v>
      </c>
      <c r="X53" s="153">
        <f t="shared" si="70"/>
        <v>8387.1875625000011</v>
      </c>
      <c r="Y53" s="114">
        <f t="shared" si="71"/>
        <v>5591.4583750000002</v>
      </c>
      <c r="Z53" s="117"/>
      <c r="AA53" s="117"/>
      <c r="AB53" s="117">
        <f t="shared" si="72"/>
        <v>8387.1875625000011</v>
      </c>
      <c r="AC53" s="115">
        <f t="shared" si="73"/>
        <v>3727.6389166666668</v>
      </c>
      <c r="AD53" s="115">
        <f t="shared" si="74"/>
        <v>15.93008084045584</v>
      </c>
      <c r="AE53" s="118">
        <f t="shared" si="75"/>
        <v>23.895121260683759</v>
      </c>
      <c r="AF53" s="118">
        <f t="shared" si="76"/>
        <v>23.895121260683766</v>
      </c>
      <c r="AG53" s="115">
        <f t="shared" si="77"/>
        <v>3.9825202101139601</v>
      </c>
      <c r="AH53" s="115">
        <f t="shared" si="78"/>
        <v>7.9650404202279201</v>
      </c>
      <c r="AI53" s="220">
        <f t="shared" si="79"/>
        <v>23.895121260683759</v>
      </c>
      <c r="AJ53" s="113">
        <v>25</v>
      </c>
      <c r="AK53" s="119">
        <f t="shared" si="80"/>
        <v>45</v>
      </c>
      <c r="AL53" s="115">
        <v>5</v>
      </c>
      <c r="AM53" s="116">
        <v>25</v>
      </c>
      <c r="AN53" s="114">
        <f t="shared" si="81"/>
        <v>15.93008084045584</v>
      </c>
      <c r="AO53" s="115">
        <f t="shared" si="82"/>
        <v>3.9825202101139601</v>
      </c>
      <c r="AP53" s="115">
        <f t="shared" si="83"/>
        <v>7.1685363782051281</v>
      </c>
      <c r="AQ53" s="115">
        <f t="shared" si="84"/>
        <v>0.79650404202279201</v>
      </c>
      <c r="AR53" s="116">
        <f t="shared" si="85"/>
        <v>3.9825202101139601</v>
      </c>
      <c r="AS53" s="119">
        <f t="shared" si="86"/>
        <v>23.895121260683759</v>
      </c>
      <c r="AT53" s="115">
        <f t="shared" si="87"/>
        <v>5.9737803151709397</v>
      </c>
      <c r="AU53" s="115">
        <f t="shared" si="88"/>
        <v>10.752804567307692</v>
      </c>
      <c r="AV53" s="115">
        <f t="shared" si="89"/>
        <v>1.194756063034188</v>
      </c>
      <c r="AW53" s="116">
        <f t="shared" si="90"/>
        <v>5.9737803151709397</v>
      </c>
      <c r="AX53" s="119">
        <f t="shared" si="62"/>
        <v>3.9825202101139601</v>
      </c>
      <c r="AY53" s="115">
        <f t="shared" si="91"/>
        <v>0.99563005252849002</v>
      </c>
      <c r="AZ53" s="115">
        <f t="shared" si="92"/>
        <v>1.792134094551282</v>
      </c>
      <c r="BA53" s="115">
        <f t="shared" si="93"/>
        <v>0.199126010505698</v>
      </c>
      <c r="BB53" s="115">
        <f t="shared" si="94"/>
        <v>0.99563005252849002</v>
      </c>
      <c r="BC53" s="119">
        <f t="shared" si="95"/>
        <v>7.9650404202279201</v>
      </c>
      <c r="BD53" s="115">
        <f t="shared" si="96"/>
        <v>1.99126010505698</v>
      </c>
      <c r="BE53" s="115">
        <f t="shared" si="97"/>
        <v>3.5842681891025641</v>
      </c>
      <c r="BF53" s="115">
        <f t="shared" si="98"/>
        <v>0.39825202101139601</v>
      </c>
      <c r="BG53" s="115">
        <f t="shared" si="99"/>
        <v>1.99126010505698</v>
      </c>
      <c r="BH53" s="21"/>
      <c r="BI53" s="21"/>
      <c r="BJ53" s="21"/>
      <c r="BK53" s="21"/>
    </row>
    <row r="54" spans="1:63" x14ac:dyDescent="0.25">
      <c r="A54" s="3" t="s">
        <v>5</v>
      </c>
      <c r="B54" s="189">
        <v>4.25</v>
      </c>
      <c r="C54" s="113">
        <f t="shared" si="63"/>
        <v>85529</v>
      </c>
      <c r="D54" s="113">
        <f t="shared" si="100"/>
        <v>363498.25</v>
      </c>
      <c r="E54" s="114">
        <f t="shared" si="64"/>
        <v>19.896538002387587</v>
      </c>
      <c r="F54" s="115">
        <v>25</v>
      </c>
      <c r="G54" s="117">
        <f t="shared" si="51"/>
        <v>19.23076923076923</v>
      </c>
      <c r="H54" s="115">
        <f t="shared" si="65"/>
        <v>25</v>
      </c>
      <c r="I54" s="116">
        <f t="shared" si="66"/>
        <v>14.792899408284022</v>
      </c>
      <c r="J54" s="114">
        <f t="shared" si="52"/>
        <v>13.26435866825839</v>
      </c>
      <c r="K54" s="115">
        <f t="shared" si="53"/>
        <v>16.666666666666668</v>
      </c>
      <c r="L54" s="115">
        <f t="shared" si="67"/>
        <v>12.820512820512821</v>
      </c>
      <c r="M54" s="115">
        <f t="shared" si="54"/>
        <v>16.666666666666668</v>
      </c>
      <c r="N54" s="118">
        <f t="shared" si="54"/>
        <v>9.8619329388560146</v>
      </c>
      <c r="O54" s="114">
        <f t="shared" si="68"/>
        <v>6106.7706000000007</v>
      </c>
      <c r="P54" s="115">
        <f t="shared" si="55"/>
        <v>5292.5345200000002</v>
      </c>
      <c r="Q54" s="115">
        <f t="shared" si="56"/>
        <v>726.99649999999997</v>
      </c>
      <c r="R54" s="115">
        <f t="shared" si="57"/>
        <v>6143.120425000001</v>
      </c>
      <c r="S54" s="116">
        <f t="shared" si="69"/>
        <v>18269.422044999999</v>
      </c>
      <c r="T54" s="119">
        <f t="shared" si="58"/>
        <v>9160.1558999999997</v>
      </c>
      <c r="U54" s="119">
        <f t="shared" si="59"/>
        <v>7938.8017799999989</v>
      </c>
      <c r="V54" s="119">
        <f t="shared" si="60"/>
        <v>1090.4947499999998</v>
      </c>
      <c r="W54" s="119">
        <f t="shared" si="61"/>
        <v>9214.6806375000015</v>
      </c>
      <c r="X54" s="153">
        <f t="shared" si="70"/>
        <v>27404.133067499999</v>
      </c>
      <c r="Y54" s="114">
        <f t="shared" si="71"/>
        <v>18269.422044999999</v>
      </c>
      <c r="Z54" s="117"/>
      <c r="AA54" s="117"/>
      <c r="AB54" s="117">
        <f t="shared" si="72"/>
        <v>27404.133067499999</v>
      </c>
      <c r="AC54" s="115">
        <f t="shared" si="73"/>
        <v>4298.6875399999999</v>
      </c>
      <c r="AD54" s="115">
        <f t="shared" si="74"/>
        <v>18.370459572649573</v>
      </c>
      <c r="AE54" s="118">
        <f t="shared" si="75"/>
        <v>27.555689358974359</v>
      </c>
      <c r="AF54" s="118">
        <f t="shared" si="76"/>
        <v>27.555689358974355</v>
      </c>
      <c r="AG54" s="115">
        <f t="shared" si="77"/>
        <v>4.5926148931623931</v>
      </c>
      <c r="AH54" s="115">
        <f t="shared" si="78"/>
        <v>9.1852297863247863</v>
      </c>
      <c r="AI54" s="220">
        <f t="shared" si="79"/>
        <v>78.074453183760681</v>
      </c>
      <c r="AJ54" s="113">
        <v>42</v>
      </c>
      <c r="AK54" s="119">
        <f t="shared" si="80"/>
        <v>28</v>
      </c>
      <c r="AL54" s="115">
        <v>5</v>
      </c>
      <c r="AM54" s="116">
        <v>25</v>
      </c>
      <c r="AN54" s="114">
        <f t="shared" si="81"/>
        <v>18.370459572649573</v>
      </c>
      <c r="AO54" s="115">
        <f t="shared" si="82"/>
        <v>7.71559302051282</v>
      </c>
      <c r="AP54" s="115">
        <f t="shared" si="83"/>
        <v>5.1437286803418809</v>
      </c>
      <c r="AQ54" s="115">
        <f t="shared" si="84"/>
        <v>0.91852297863247867</v>
      </c>
      <c r="AR54" s="116">
        <f t="shared" si="85"/>
        <v>4.5926148931623931</v>
      </c>
      <c r="AS54" s="119">
        <f t="shared" si="86"/>
        <v>27.555689358974359</v>
      </c>
      <c r="AT54" s="115">
        <f t="shared" si="87"/>
        <v>11.57338953076923</v>
      </c>
      <c r="AU54" s="115">
        <f t="shared" si="88"/>
        <v>7.7155930205128209</v>
      </c>
      <c r="AV54" s="115">
        <f t="shared" si="89"/>
        <v>1.3777844679487181</v>
      </c>
      <c r="AW54" s="116">
        <f t="shared" si="90"/>
        <v>6.8889223397435897</v>
      </c>
      <c r="AX54" s="119">
        <f t="shared" si="62"/>
        <v>4.5926148931623931</v>
      </c>
      <c r="AY54" s="115">
        <f t="shared" si="91"/>
        <v>1.928898255128205</v>
      </c>
      <c r="AZ54" s="115">
        <f t="shared" si="92"/>
        <v>1.2859321700854702</v>
      </c>
      <c r="BA54" s="115">
        <f t="shared" si="93"/>
        <v>0.22963074465811967</v>
      </c>
      <c r="BB54" s="115">
        <f t="shared" si="94"/>
        <v>1.1481537232905983</v>
      </c>
      <c r="BC54" s="119">
        <f t="shared" si="95"/>
        <v>9.1852297863247863</v>
      </c>
      <c r="BD54" s="115">
        <f t="shared" si="96"/>
        <v>3.85779651025641</v>
      </c>
      <c r="BE54" s="115">
        <f t="shared" si="97"/>
        <v>2.5718643401709405</v>
      </c>
      <c r="BF54" s="115">
        <f t="shared" si="98"/>
        <v>0.45926148931623934</v>
      </c>
      <c r="BG54" s="115">
        <f t="shared" si="99"/>
        <v>2.2963074465811966</v>
      </c>
      <c r="BH54" s="21"/>
      <c r="BI54" s="21"/>
      <c r="BJ54" s="21"/>
      <c r="BK54" s="21"/>
    </row>
    <row r="55" spans="1:63" x14ac:dyDescent="0.25">
      <c r="A55" s="3" t="s">
        <v>6</v>
      </c>
      <c r="B55" s="189">
        <v>1</v>
      </c>
      <c r="C55" s="113">
        <f t="shared" si="63"/>
        <v>85529</v>
      </c>
      <c r="D55" s="113">
        <f t="shared" si="100"/>
        <v>85529</v>
      </c>
      <c r="E55" s="114">
        <f t="shared" si="64"/>
        <v>20.987174504469493</v>
      </c>
      <c r="F55" s="115">
        <v>27</v>
      </c>
      <c r="G55" s="117">
        <f t="shared" si="51"/>
        <v>20.76923076923077</v>
      </c>
      <c r="H55" s="115">
        <f t="shared" si="65"/>
        <v>27</v>
      </c>
      <c r="I55" s="116">
        <f t="shared" si="66"/>
        <v>15.976331360946746</v>
      </c>
      <c r="J55" s="114">
        <f t="shared" si="52"/>
        <v>13.991449669646329</v>
      </c>
      <c r="K55" s="115">
        <f t="shared" si="53"/>
        <v>18</v>
      </c>
      <c r="L55" s="115">
        <f t="shared" si="67"/>
        <v>13.846153846153845</v>
      </c>
      <c r="M55" s="115">
        <f t="shared" si="54"/>
        <v>18</v>
      </c>
      <c r="N55" s="118">
        <f t="shared" si="54"/>
        <v>10.650887573964498</v>
      </c>
      <c r="O55" s="114">
        <f t="shared" si="68"/>
        <v>1013.6770370370369</v>
      </c>
      <c r="P55" s="115">
        <f t="shared" si="55"/>
        <v>1564.863925925926</v>
      </c>
      <c r="Q55" s="115">
        <f t="shared" si="56"/>
        <v>158.38703703703703</v>
      </c>
      <c r="R55" s="115">
        <f t="shared" si="57"/>
        <v>1338.3704629629628</v>
      </c>
      <c r="S55" s="116">
        <f t="shared" si="69"/>
        <v>4075.2984629629627</v>
      </c>
      <c r="T55" s="119">
        <f t="shared" si="58"/>
        <v>1520.5155555555555</v>
      </c>
      <c r="U55" s="119">
        <f t="shared" si="59"/>
        <v>2347.2958888888893</v>
      </c>
      <c r="V55" s="119">
        <f t="shared" si="60"/>
        <v>237.58055555555555</v>
      </c>
      <c r="W55" s="119">
        <f t="shared" si="61"/>
        <v>2007.5556944444443</v>
      </c>
      <c r="X55" s="153">
        <f t="shared" si="70"/>
        <v>6112.9476944444441</v>
      </c>
      <c r="Y55" s="114">
        <f t="shared" si="71"/>
        <v>4075.2984629629623</v>
      </c>
      <c r="Z55" s="117"/>
      <c r="AA55" s="117"/>
      <c r="AB55" s="117">
        <f t="shared" si="72"/>
        <v>6112.9476944444441</v>
      </c>
      <c r="AC55" s="115">
        <f t="shared" si="73"/>
        <v>4075.2984629629623</v>
      </c>
      <c r="AD55" s="115">
        <f t="shared" si="74"/>
        <v>17.415805397277616</v>
      </c>
      <c r="AE55" s="118">
        <f t="shared" si="75"/>
        <v>26.123708095916424</v>
      </c>
      <c r="AF55" s="118">
        <f t="shared" si="76"/>
        <v>26.123708095916427</v>
      </c>
      <c r="AG55" s="115">
        <f t="shared" si="77"/>
        <v>4.353951349319404</v>
      </c>
      <c r="AH55" s="115">
        <f t="shared" si="78"/>
        <v>8.7079026986388079</v>
      </c>
      <c r="AI55" s="220">
        <f t="shared" si="79"/>
        <v>17.415805397277616</v>
      </c>
      <c r="AJ55" s="113">
        <v>32</v>
      </c>
      <c r="AK55" s="119">
        <f t="shared" si="80"/>
        <v>38</v>
      </c>
      <c r="AL55" s="115">
        <v>5</v>
      </c>
      <c r="AM55" s="116">
        <v>25</v>
      </c>
      <c r="AN55" s="114">
        <f t="shared" si="81"/>
        <v>17.415805397277616</v>
      </c>
      <c r="AO55" s="115">
        <f t="shared" si="82"/>
        <v>5.5730577271288375</v>
      </c>
      <c r="AP55" s="115">
        <f t="shared" si="83"/>
        <v>6.6180060509654943</v>
      </c>
      <c r="AQ55" s="115">
        <f t="shared" si="84"/>
        <v>0.87079026986388086</v>
      </c>
      <c r="AR55" s="116">
        <f t="shared" si="85"/>
        <v>4.353951349319404</v>
      </c>
      <c r="AS55" s="119">
        <f t="shared" si="86"/>
        <v>26.123708095916427</v>
      </c>
      <c r="AT55" s="115">
        <f t="shared" si="87"/>
        <v>8.3595865906932563</v>
      </c>
      <c r="AU55" s="115">
        <f t="shared" si="88"/>
        <v>9.9270090764482415</v>
      </c>
      <c r="AV55" s="115">
        <f t="shared" si="89"/>
        <v>1.3061854047958212</v>
      </c>
      <c r="AW55" s="116">
        <f t="shared" si="90"/>
        <v>6.530927023979106</v>
      </c>
      <c r="AX55" s="119">
        <f t="shared" si="62"/>
        <v>4.353951349319404</v>
      </c>
      <c r="AY55" s="115">
        <f t="shared" si="91"/>
        <v>1.3932644317822094</v>
      </c>
      <c r="AZ55" s="115">
        <f t="shared" si="92"/>
        <v>1.6545015127413736</v>
      </c>
      <c r="BA55" s="115">
        <f t="shared" si="93"/>
        <v>0.21769756746597022</v>
      </c>
      <c r="BB55" s="115">
        <f t="shared" si="94"/>
        <v>1.088487837329851</v>
      </c>
      <c r="BC55" s="119">
        <f t="shared" si="95"/>
        <v>8.7079026986388079</v>
      </c>
      <c r="BD55" s="115">
        <f t="shared" si="96"/>
        <v>2.7865288635644188</v>
      </c>
      <c r="BE55" s="115">
        <f t="shared" si="97"/>
        <v>3.3090030254827472</v>
      </c>
      <c r="BF55" s="115">
        <f t="shared" si="98"/>
        <v>0.43539513493194043</v>
      </c>
      <c r="BG55" s="115">
        <f t="shared" si="99"/>
        <v>2.176975674659702</v>
      </c>
      <c r="BH55" s="21"/>
      <c r="BI55" s="21"/>
      <c r="BJ55" s="21"/>
      <c r="BK55" s="21"/>
    </row>
    <row r="56" spans="1:63" x14ac:dyDescent="0.25">
      <c r="A56" s="3" t="s">
        <v>7</v>
      </c>
      <c r="B56" s="189">
        <v>1</v>
      </c>
      <c r="C56" s="113">
        <f t="shared" si="63"/>
        <v>85529</v>
      </c>
      <c r="D56" s="113">
        <f t="shared" si="100"/>
        <v>85529</v>
      </c>
      <c r="E56" s="114">
        <f t="shared" si="64"/>
        <v>15.615384615384615</v>
      </c>
      <c r="F56" s="115">
        <v>29</v>
      </c>
      <c r="G56" s="117">
        <v>14</v>
      </c>
      <c r="H56" s="115">
        <f t="shared" si="65"/>
        <v>29</v>
      </c>
      <c r="I56" s="116">
        <f t="shared" si="66"/>
        <v>10.769230769230768</v>
      </c>
      <c r="J56" s="114">
        <f t="shared" si="52"/>
        <v>11.111111111111111</v>
      </c>
      <c r="K56" s="115">
        <v>20</v>
      </c>
      <c r="L56" s="115">
        <v>10</v>
      </c>
      <c r="M56" s="115">
        <f t="shared" si="54"/>
        <v>19.333333333333332</v>
      </c>
      <c r="N56" s="118">
        <f t="shared" si="54"/>
        <v>7.1794871794871788</v>
      </c>
      <c r="O56" s="114">
        <f t="shared" si="68"/>
        <v>589.85517241379307</v>
      </c>
      <c r="P56" s="115">
        <f t="shared" si="55"/>
        <v>4887.3714285714286</v>
      </c>
      <c r="Q56" s="115">
        <f t="shared" si="56"/>
        <v>0</v>
      </c>
      <c r="R56" s="115">
        <f t="shared" si="57"/>
        <v>0</v>
      </c>
      <c r="S56" s="116">
        <f t="shared" si="69"/>
        <v>5477.2266009852219</v>
      </c>
      <c r="T56" s="119">
        <f t="shared" si="58"/>
        <v>855.29</v>
      </c>
      <c r="U56" s="119">
        <f t="shared" si="59"/>
        <v>6842.32</v>
      </c>
      <c r="V56" s="119">
        <v>0</v>
      </c>
      <c r="W56" s="119">
        <v>0</v>
      </c>
      <c r="X56" s="153">
        <f t="shared" si="70"/>
        <v>7697.61</v>
      </c>
      <c r="Y56" s="114">
        <f t="shared" si="71"/>
        <v>5477.2266009852219</v>
      </c>
      <c r="Z56" s="117"/>
      <c r="AA56" s="117"/>
      <c r="AB56" s="117">
        <f t="shared" si="72"/>
        <v>7697.6100000000006</v>
      </c>
      <c r="AC56" s="115">
        <f t="shared" si="73"/>
        <v>5477.2266009852219</v>
      </c>
      <c r="AD56" s="115">
        <f t="shared" si="74"/>
        <v>23.406951286261631</v>
      </c>
      <c r="AE56" s="118">
        <f t="shared" si="75"/>
        <v>35.110426929392446</v>
      </c>
      <c r="AF56" s="118">
        <f t="shared" si="76"/>
        <v>32.895769230769233</v>
      </c>
      <c r="AG56" s="115">
        <f t="shared" si="77"/>
        <v>5.8517378215654077</v>
      </c>
      <c r="AH56" s="115">
        <f t="shared" si="78"/>
        <v>11.703475643130815</v>
      </c>
      <c r="AI56" s="220">
        <f t="shared" si="79"/>
        <v>23.406951286261631</v>
      </c>
      <c r="AJ56" s="113">
        <v>20</v>
      </c>
      <c r="AK56" s="119">
        <f t="shared" si="80"/>
        <v>80</v>
      </c>
      <c r="AL56" s="115">
        <v>0</v>
      </c>
      <c r="AM56" s="116">
        <v>0</v>
      </c>
      <c r="AN56" s="114">
        <f t="shared" si="81"/>
        <v>23.406951286261631</v>
      </c>
      <c r="AO56" s="115">
        <f t="shared" si="82"/>
        <v>4.6813902572523265</v>
      </c>
      <c r="AP56" s="115">
        <f t="shared" si="83"/>
        <v>18.725561029009306</v>
      </c>
      <c r="AQ56" s="115">
        <f t="shared" si="84"/>
        <v>0</v>
      </c>
      <c r="AR56" s="116">
        <f t="shared" si="85"/>
        <v>0</v>
      </c>
      <c r="AS56" s="119">
        <f t="shared" si="86"/>
        <v>35.110426929392446</v>
      </c>
      <c r="AT56" s="115">
        <f t="shared" si="87"/>
        <v>7.0220853858784897</v>
      </c>
      <c r="AU56" s="115">
        <f t="shared" si="88"/>
        <v>28.088341543513959</v>
      </c>
      <c r="AV56" s="115">
        <f t="shared" si="89"/>
        <v>0</v>
      </c>
      <c r="AW56" s="116">
        <f t="shared" si="90"/>
        <v>0</v>
      </c>
      <c r="AX56" s="119">
        <f t="shared" si="62"/>
        <v>5.8517378215654077</v>
      </c>
      <c r="AY56" s="115">
        <f t="shared" si="91"/>
        <v>1.1703475643130816</v>
      </c>
      <c r="AZ56" s="115">
        <f t="shared" si="92"/>
        <v>4.6813902572523265</v>
      </c>
      <c r="BA56" s="115">
        <f t="shared" si="93"/>
        <v>0</v>
      </c>
      <c r="BB56" s="115">
        <f t="shared" si="94"/>
        <v>0</v>
      </c>
      <c r="BC56" s="119">
        <f t="shared" si="95"/>
        <v>11.703475643130815</v>
      </c>
      <c r="BD56" s="115">
        <f t="shared" si="96"/>
        <v>2.3406951286261632</v>
      </c>
      <c r="BE56" s="115">
        <f t="shared" si="97"/>
        <v>9.362780514504653</v>
      </c>
      <c r="BF56" s="115">
        <f t="shared" si="98"/>
        <v>0</v>
      </c>
      <c r="BG56" s="115">
        <f t="shared" si="99"/>
        <v>0</v>
      </c>
      <c r="BH56" s="21"/>
      <c r="BI56" s="21"/>
      <c r="BJ56" s="21"/>
      <c r="BK56" s="21"/>
    </row>
    <row r="57" spans="1:63" x14ac:dyDescent="0.25">
      <c r="A57" s="171" t="s">
        <v>11</v>
      </c>
      <c r="B57" s="191">
        <v>0.5</v>
      </c>
      <c r="C57" s="173">
        <f t="shared" si="63"/>
        <v>85529</v>
      </c>
      <c r="D57" s="173">
        <f t="shared" si="100"/>
        <v>42764.5</v>
      </c>
      <c r="E57" s="174">
        <f t="shared" si="64"/>
        <v>22.226277372262771</v>
      </c>
      <c r="F57" s="175">
        <v>29</v>
      </c>
      <c r="G57" s="176">
        <v>21</v>
      </c>
      <c r="H57" s="175">
        <f t="shared" si="65"/>
        <v>29</v>
      </c>
      <c r="I57" s="116">
        <f t="shared" si="66"/>
        <v>16.153846153846153</v>
      </c>
      <c r="J57" s="174">
        <f t="shared" si="52"/>
        <v>16.129032258064516</v>
      </c>
      <c r="K57" s="175">
        <v>20</v>
      </c>
      <c r="L57" s="175">
        <f>K57/1.3</f>
        <v>15.384615384615383</v>
      </c>
      <c r="M57" s="175">
        <f t="shared" si="54"/>
        <v>19.333333333333332</v>
      </c>
      <c r="N57" s="178">
        <f t="shared" si="54"/>
        <v>10.769230769230768</v>
      </c>
      <c r="O57" s="174">
        <f t="shared" si="68"/>
        <v>294.92758620689654</v>
      </c>
      <c r="P57" s="175">
        <f t="shared" si="55"/>
        <v>1629.1238095238095</v>
      </c>
      <c r="Q57" s="175">
        <f t="shared" si="56"/>
        <v>0</v>
      </c>
      <c r="R57" s="175">
        <f t="shared" si="57"/>
        <v>0</v>
      </c>
      <c r="S57" s="177">
        <f t="shared" si="69"/>
        <v>1924.0513957307062</v>
      </c>
      <c r="T57" s="179">
        <f t="shared" si="58"/>
        <v>427.64499999999998</v>
      </c>
      <c r="U57" s="179">
        <f t="shared" si="59"/>
        <v>2223.7539999999999</v>
      </c>
      <c r="V57" s="179">
        <v>0</v>
      </c>
      <c r="W57" s="179">
        <v>0</v>
      </c>
      <c r="X57" s="180">
        <f t="shared" si="70"/>
        <v>2651.3989999999999</v>
      </c>
      <c r="Y57" s="174">
        <f t="shared" si="71"/>
        <v>1924.0513957307062</v>
      </c>
      <c r="Z57" s="176"/>
      <c r="AA57" s="176"/>
      <c r="AB57" s="176">
        <f t="shared" si="72"/>
        <v>2651.3989999999999</v>
      </c>
      <c r="AC57" s="175">
        <f t="shared" si="73"/>
        <v>3848.1027914614124</v>
      </c>
      <c r="AD57" s="175">
        <f t="shared" si="74"/>
        <v>16.444883724194071</v>
      </c>
      <c r="AE57" s="178">
        <f t="shared" si="75"/>
        <v>24.667325586291106</v>
      </c>
      <c r="AF57" s="178">
        <f t="shared" si="76"/>
        <v>22.661529914529915</v>
      </c>
      <c r="AG57" s="175">
        <f t="shared" si="77"/>
        <v>4.1112209310485177</v>
      </c>
      <c r="AH57" s="175">
        <f t="shared" si="78"/>
        <v>8.2224418620970354</v>
      </c>
      <c r="AI57" s="240">
        <f t="shared" si="79"/>
        <v>8.2224418620970354</v>
      </c>
      <c r="AJ57" s="173">
        <v>20</v>
      </c>
      <c r="AK57" s="179">
        <f t="shared" si="80"/>
        <v>80</v>
      </c>
      <c r="AL57" s="175">
        <v>0</v>
      </c>
      <c r="AM57" s="177">
        <v>0</v>
      </c>
      <c r="AN57" s="174">
        <f t="shared" si="81"/>
        <v>16.444883724194071</v>
      </c>
      <c r="AO57" s="175">
        <f t="shared" si="82"/>
        <v>3.2889767448388145</v>
      </c>
      <c r="AP57" s="175">
        <f t="shared" si="83"/>
        <v>13.155906979355258</v>
      </c>
      <c r="AQ57" s="175">
        <f t="shared" si="84"/>
        <v>0</v>
      </c>
      <c r="AR57" s="177">
        <f t="shared" si="85"/>
        <v>0</v>
      </c>
      <c r="AS57" s="179">
        <f t="shared" si="86"/>
        <v>24.66732558629111</v>
      </c>
      <c r="AT57" s="175">
        <f t="shared" si="87"/>
        <v>4.9334651172582218</v>
      </c>
      <c r="AU57" s="175">
        <f t="shared" si="88"/>
        <v>19.733860469032887</v>
      </c>
      <c r="AV57" s="175">
        <f t="shared" si="89"/>
        <v>0</v>
      </c>
      <c r="AW57" s="177">
        <f t="shared" si="90"/>
        <v>0</v>
      </c>
      <c r="AX57" s="179">
        <f t="shared" si="62"/>
        <v>4.1112209310485177</v>
      </c>
      <c r="AY57" s="175">
        <f t="shared" si="91"/>
        <v>0.82224418620970363</v>
      </c>
      <c r="AZ57" s="175">
        <f t="shared" si="92"/>
        <v>3.2889767448388145</v>
      </c>
      <c r="BA57" s="175">
        <f t="shared" si="93"/>
        <v>0</v>
      </c>
      <c r="BB57" s="175">
        <f t="shared" si="94"/>
        <v>0</v>
      </c>
      <c r="BC57" s="179">
        <f t="shared" si="95"/>
        <v>8.2224418620970354</v>
      </c>
      <c r="BD57" s="115">
        <f t="shared" si="96"/>
        <v>1.6444883724194073</v>
      </c>
      <c r="BE57" s="115">
        <f t="shared" si="97"/>
        <v>6.5779534896776291</v>
      </c>
      <c r="BF57" s="115">
        <f t="shared" si="98"/>
        <v>0</v>
      </c>
      <c r="BG57" s="115">
        <f t="shared" si="99"/>
        <v>0</v>
      </c>
      <c r="BH57" s="21"/>
      <c r="BI57" s="21"/>
      <c r="BJ57" s="21"/>
      <c r="BK57" s="21"/>
    </row>
    <row r="58" spans="1:63" x14ac:dyDescent="0.25">
      <c r="A58" s="4" t="s">
        <v>20</v>
      </c>
      <c r="B58" s="190">
        <v>1</v>
      </c>
      <c r="C58" s="113">
        <f t="shared" si="63"/>
        <v>85529</v>
      </c>
      <c r="D58" s="113">
        <f t="shared" si="100"/>
        <v>85529</v>
      </c>
      <c r="E58" s="114">
        <f t="shared" si="64"/>
        <v>24.048096192384769</v>
      </c>
      <c r="F58" s="115">
        <v>30</v>
      </c>
      <c r="G58" s="117">
        <f>F58/1.3</f>
        <v>23.076923076923077</v>
      </c>
      <c r="H58" s="115">
        <f t="shared" si="65"/>
        <v>30</v>
      </c>
      <c r="I58" s="116">
        <f t="shared" si="66"/>
        <v>17.751479289940828</v>
      </c>
      <c r="J58" s="114">
        <f t="shared" si="52"/>
        <v>16.032064128256515</v>
      </c>
      <c r="K58" s="115">
        <f>F58/1.5</f>
        <v>20</v>
      </c>
      <c r="L58" s="115">
        <f>K58/1.3</f>
        <v>15.384615384615383</v>
      </c>
      <c r="M58" s="115">
        <f t="shared" si="54"/>
        <v>20</v>
      </c>
      <c r="N58" s="118">
        <f t="shared" si="54"/>
        <v>11.834319526627219</v>
      </c>
      <c r="O58" s="114">
        <f t="shared" si="68"/>
        <v>1140.3866666666665</v>
      </c>
      <c r="P58" s="115">
        <f t="shared" si="55"/>
        <v>926.56416666666667</v>
      </c>
      <c r="Q58" s="115">
        <f t="shared" si="56"/>
        <v>285.09666666666664</v>
      </c>
      <c r="R58" s="115">
        <f t="shared" si="57"/>
        <v>1204.5334166666667</v>
      </c>
      <c r="S58" s="116">
        <f t="shared" si="69"/>
        <v>3556.5809166666668</v>
      </c>
      <c r="T58" s="119">
        <f t="shared" si="58"/>
        <v>1710.58</v>
      </c>
      <c r="U58" s="119">
        <f t="shared" si="59"/>
        <v>1389.8462500000001</v>
      </c>
      <c r="V58" s="119">
        <f>(D58*AL58/100)/M58</f>
        <v>427.64499999999998</v>
      </c>
      <c r="W58" s="119">
        <f>(D58*AM58/100)/N58</f>
        <v>1806.800125</v>
      </c>
      <c r="X58" s="153">
        <f t="shared" si="70"/>
        <v>5334.8713749999997</v>
      </c>
      <c r="Y58" s="114">
        <f t="shared" si="71"/>
        <v>3556.5809166666668</v>
      </c>
      <c r="Z58" s="115"/>
      <c r="AA58" s="115"/>
      <c r="AB58" s="117">
        <f t="shared" si="72"/>
        <v>5334.8713749999997</v>
      </c>
      <c r="AC58" s="115">
        <f t="shared" si="73"/>
        <v>3556.5809166666668</v>
      </c>
      <c r="AD58" s="115">
        <f t="shared" si="74"/>
        <v>15.199063746438746</v>
      </c>
      <c r="AE58" s="118">
        <f t="shared" si="75"/>
        <v>22.798595619658119</v>
      </c>
      <c r="AF58" s="118">
        <f t="shared" si="76"/>
        <v>22.798595619658119</v>
      </c>
      <c r="AG58" s="115">
        <f t="shared" si="77"/>
        <v>3.7997659366096865</v>
      </c>
      <c r="AH58" s="115">
        <f t="shared" si="78"/>
        <v>7.5995318732193731</v>
      </c>
      <c r="AI58" s="220">
        <f t="shared" si="79"/>
        <v>15.199063746438746</v>
      </c>
      <c r="AJ58" s="113">
        <v>40</v>
      </c>
      <c r="AK58" s="119">
        <f t="shared" si="80"/>
        <v>25</v>
      </c>
      <c r="AL58" s="115">
        <v>10</v>
      </c>
      <c r="AM58" s="116">
        <v>25</v>
      </c>
      <c r="AN58" s="114">
        <f t="shared" si="81"/>
        <v>15.199063746438748</v>
      </c>
      <c r="AO58" s="115">
        <f t="shared" si="82"/>
        <v>6.0796254985754992</v>
      </c>
      <c r="AP58" s="115">
        <f t="shared" si="83"/>
        <v>3.7997659366096865</v>
      </c>
      <c r="AQ58" s="115">
        <f t="shared" si="84"/>
        <v>1.5199063746438748</v>
      </c>
      <c r="AR58" s="116">
        <f t="shared" si="85"/>
        <v>3.7997659366096865</v>
      </c>
      <c r="AS58" s="119">
        <f t="shared" si="86"/>
        <v>22.798595619658119</v>
      </c>
      <c r="AT58" s="115">
        <f t="shared" si="87"/>
        <v>9.1194382478632487</v>
      </c>
      <c r="AU58" s="115">
        <f t="shared" si="88"/>
        <v>5.6996489049145298</v>
      </c>
      <c r="AV58" s="115">
        <f t="shared" si="89"/>
        <v>2.2798595619658122</v>
      </c>
      <c r="AW58" s="116">
        <f t="shared" si="90"/>
        <v>5.6996489049145298</v>
      </c>
      <c r="AX58" s="119">
        <f t="shared" si="62"/>
        <v>3.799765936609687</v>
      </c>
      <c r="AY58" s="115">
        <f t="shared" si="91"/>
        <v>1.5199063746438748</v>
      </c>
      <c r="AZ58" s="115">
        <f t="shared" si="92"/>
        <v>0.94994148415242163</v>
      </c>
      <c r="BA58" s="115">
        <f t="shared" si="93"/>
        <v>0.3799765936609687</v>
      </c>
      <c r="BB58" s="115">
        <f t="shared" si="94"/>
        <v>0.94994148415242163</v>
      </c>
      <c r="BC58" s="119">
        <f t="shared" si="95"/>
        <v>7.599531873219374</v>
      </c>
      <c r="BD58" s="115">
        <f t="shared" si="96"/>
        <v>3.0398127492877496</v>
      </c>
      <c r="BE58" s="115">
        <f t="shared" si="97"/>
        <v>1.8998829683048433</v>
      </c>
      <c r="BF58" s="115">
        <f t="shared" si="98"/>
        <v>0.7599531873219374</v>
      </c>
      <c r="BG58" s="115">
        <f t="shared" si="99"/>
        <v>1.8998829683048433</v>
      </c>
      <c r="BH58" s="21"/>
      <c r="BI58" s="21"/>
      <c r="BJ58" s="21"/>
      <c r="BK58" s="21"/>
    </row>
    <row r="59" spans="1:63" hidden="1" x14ac:dyDescent="0.25">
      <c r="A59" s="4" t="s">
        <v>12</v>
      </c>
      <c r="B59" s="162"/>
      <c r="C59" s="113">
        <f t="shared" si="63"/>
        <v>85529</v>
      </c>
      <c r="D59" s="113"/>
      <c r="E59" s="114"/>
      <c r="F59" s="115"/>
      <c r="G59" s="115"/>
      <c r="H59" s="115"/>
      <c r="I59" s="116"/>
      <c r="J59" s="114"/>
      <c r="K59" s="115">
        <v>20</v>
      </c>
      <c r="L59" s="115"/>
      <c r="M59" s="115"/>
      <c r="N59" s="118"/>
      <c r="O59" s="114"/>
      <c r="P59" s="115"/>
      <c r="Q59" s="115"/>
      <c r="R59" s="115"/>
      <c r="S59" s="116"/>
      <c r="T59" s="119"/>
      <c r="U59" s="119"/>
      <c r="V59" s="119"/>
      <c r="W59" s="119"/>
      <c r="X59" s="153"/>
      <c r="Y59" s="114"/>
      <c r="Z59" s="115"/>
      <c r="AA59" s="115"/>
      <c r="AB59" s="115"/>
      <c r="AC59" s="115"/>
      <c r="AD59" s="115"/>
      <c r="AE59" s="118"/>
      <c r="AF59" s="118"/>
      <c r="AG59" s="115"/>
      <c r="AH59" s="115"/>
      <c r="AI59" s="220"/>
      <c r="AJ59" s="113">
        <v>25</v>
      </c>
      <c r="AK59" s="119">
        <f t="shared" si="80"/>
        <v>25</v>
      </c>
      <c r="AL59" s="115">
        <v>25</v>
      </c>
      <c r="AM59" s="116">
        <v>25</v>
      </c>
      <c r="AN59" s="114">
        <f t="shared" si="81"/>
        <v>0</v>
      </c>
      <c r="AO59" s="115">
        <f t="shared" si="82"/>
        <v>0</v>
      </c>
      <c r="AP59" s="115">
        <f t="shared" si="83"/>
        <v>0</v>
      </c>
      <c r="AQ59" s="115">
        <f t="shared" si="84"/>
        <v>0</v>
      </c>
      <c r="AR59" s="116">
        <f t="shared" si="85"/>
        <v>0</v>
      </c>
      <c r="AS59" s="119"/>
      <c r="AT59" s="115">
        <f t="shared" si="87"/>
        <v>0</v>
      </c>
      <c r="AU59" s="115">
        <f t="shared" si="88"/>
        <v>0</v>
      </c>
      <c r="AV59" s="115">
        <f t="shared" si="89"/>
        <v>0</v>
      </c>
      <c r="AW59" s="116">
        <f t="shared" si="90"/>
        <v>0</v>
      </c>
      <c r="AX59" s="119"/>
      <c r="AY59" s="115">
        <f t="shared" si="91"/>
        <v>0</v>
      </c>
      <c r="AZ59" s="115">
        <f t="shared" si="92"/>
        <v>0</v>
      </c>
      <c r="BA59" s="115">
        <f t="shared" si="93"/>
        <v>0</v>
      </c>
      <c r="BB59" s="115">
        <f t="shared" si="94"/>
        <v>0</v>
      </c>
      <c r="BC59" s="119"/>
      <c r="BD59" s="115"/>
      <c r="BE59" s="115"/>
      <c r="BF59" s="115"/>
      <c r="BG59" s="116"/>
      <c r="BH59" s="21"/>
      <c r="BI59" s="21"/>
      <c r="BJ59" s="21"/>
      <c r="BK59" s="21"/>
    </row>
    <row r="60" spans="1:63" hidden="1" x14ac:dyDescent="0.25">
      <c r="A60" s="4" t="s">
        <v>13</v>
      </c>
      <c r="B60" s="113"/>
      <c r="C60" s="113">
        <f t="shared" si="63"/>
        <v>85529</v>
      </c>
      <c r="D60" s="113"/>
      <c r="E60" s="114"/>
      <c r="F60" s="115"/>
      <c r="G60" s="115"/>
      <c r="H60" s="115"/>
      <c r="I60" s="116"/>
      <c r="J60" s="114"/>
      <c r="K60" s="115">
        <v>20</v>
      </c>
      <c r="L60" s="115"/>
      <c r="M60" s="115"/>
      <c r="N60" s="118"/>
      <c r="O60" s="114"/>
      <c r="P60" s="115"/>
      <c r="Q60" s="115"/>
      <c r="R60" s="115"/>
      <c r="S60" s="116"/>
      <c r="T60" s="119"/>
      <c r="U60" s="119"/>
      <c r="V60" s="119"/>
      <c r="W60" s="119"/>
      <c r="X60" s="153"/>
      <c r="Y60" s="114"/>
      <c r="Z60" s="115"/>
      <c r="AA60" s="115"/>
      <c r="AB60" s="115"/>
      <c r="AC60" s="115"/>
      <c r="AD60" s="115"/>
      <c r="AE60" s="118"/>
      <c r="AF60" s="118"/>
      <c r="AG60" s="115"/>
      <c r="AH60" s="115"/>
      <c r="AI60" s="220"/>
      <c r="AJ60" s="113">
        <v>100</v>
      </c>
      <c r="AK60" s="119"/>
      <c r="AL60" s="115"/>
      <c r="AM60" s="116"/>
      <c r="AN60" s="114"/>
      <c r="AO60" s="115">
        <f>$AD$16*AJ60%</f>
        <v>0</v>
      </c>
      <c r="AP60" s="115"/>
      <c r="AQ60" s="115"/>
      <c r="AR60" s="116"/>
      <c r="AS60" s="119"/>
      <c r="AT60" s="115">
        <f t="shared" si="87"/>
        <v>0</v>
      </c>
      <c r="AU60" s="115"/>
      <c r="AV60" s="115"/>
      <c r="AW60" s="116"/>
      <c r="AX60" s="119"/>
      <c r="AY60" s="115"/>
      <c r="AZ60" s="115"/>
      <c r="BA60" s="115"/>
      <c r="BB60" s="116"/>
      <c r="BC60" s="119"/>
      <c r="BD60" s="115"/>
      <c r="BE60" s="115"/>
      <c r="BF60" s="115"/>
      <c r="BG60" s="116"/>
      <c r="BH60" s="21"/>
      <c r="BI60" s="21"/>
      <c r="BJ60" s="21"/>
      <c r="BK60" s="21"/>
    </row>
    <row r="61" spans="1:63" hidden="1" x14ac:dyDescent="0.25">
      <c r="A61" s="4" t="s">
        <v>24</v>
      </c>
      <c r="B61" s="113"/>
      <c r="C61" s="113">
        <f t="shared" si="63"/>
        <v>85529</v>
      </c>
      <c r="D61" s="113"/>
      <c r="E61" s="114"/>
      <c r="F61" s="115"/>
      <c r="G61" s="115"/>
      <c r="H61" s="115"/>
      <c r="I61" s="116"/>
      <c r="J61" s="114"/>
      <c r="K61" s="115">
        <v>20</v>
      </c>
      <c r="L61" s="115"/>
      <c r="M61" s="115"/>
      <c r="N61" s="118"/>
      <c r="O61" s="114"/>
      <c r="P61" s="115"/>
      <c r="Q61" s="115"/>
      <c r="R61" s="115"/>
      <c r="S61" s="116"/>
      <c r="T61" s="119"/>
      <c r="U61" s="119"/>
      <c r="V61" s="119"/>
      <c r="W61" s="119"/>
      <c r="X61" s="153"/>
      <c r="Y61" s="114"/>
      <c r="Z61" s="115"/>
      <c r="AA61" s="115"/>
      <c r="AB61" s="115"/>
      <c r="AC61" s="115"/>
      <c r="AD61" s="115"/>
      <c r="AE61" s="118"/>
      <c r="AF61" s="118"/>
      <c r="AG61" s="115"/>
      <c r="AH61" s="115"/>
      <c r="AI61" s="220"/>
      <c r="AJ61" s="113">
        <v>100</v>
      </c>
      <c r="AK61" s="119"/>
      <c r="AL61" s="115"/>
      <c r="AM61" s="116"/>
      <c r="AN61" s="114"/>
      <c r="AO61" s="115">
        <f>$AD$16*AJ61%</f>
        <v>0</v>
      </c>
      <c r="AP61" s="115"/>
      <c r="AQ61" s="115"/>
      <c r="AR61" s="116"/>
      <c r="AS61" s="119"/>
      <c r="AT61" s="115">
        <f>$AE$16*AJ61%</f>
        <v>0</v>
      </c>
      <c r="AU61" s="115"/>
      <c r="AV61" s="115"/>
      <c r="AW61" s="116"/>
      <c r="AX61" s="119"/>
      <c r="AY61" s="115"/>
      <c r="AZ61" s="115"/>
      <c r="BA61" s="115"/>
      <c r="BB61" s="116"/>
      <c r="BC61" s="119"/>
      <c r="BD61" s="115"/>
      <c r="BE61" s="115"/>
      <c r="BF61" s="115"/>
      <c r="BG61" s="116"/>
      <c r="BH61" s="21"/>
      <c r="BI61" s="21"/>
      <c r="BJ61" s="21"/>
      <c r="BK61" s="21"/>
    </row>
    <row r="62" spans="1:63" hidden="1" x14ac:dyDescent="0.25">
      <c r="A62" s="4" t="s">
        <v>28</v>
      </c>
      <c r="B62" s="113"/>
      <c r="C62" s="113">
        <f t="shared" si="63"/>
        <v>85529</v>
      </c>
      <c r="D62" s="113"/>
      <c r="E62" s="114"/>
      <c r="F62" s="115"/>
      <c r="G62" s="115"/>
      <c r="H62" s="115"/>
      <c r="I62" s="116"/>
      <c r="J62" s="114"/>
      <c r="K62" s="115"/>
      <c r="L62" s="115"/>
      <c r="M62" s="115"/>
      <c r="N62" s="118"/>
      <c r="O62" s="114"/>
      <c r="P62" s="115"/>
      <c r="Q62" s="115"/>
      <c r="R62" s="115"/>
      <c r="S62" s="116"/>
      <c r="T62" s="119"/>
      <c r="U62" s="119"/>
      <c r="V62" s="119"/>
      <c r="W62" s="119"/>
      <c r="X62" s="153"/>
      <c r="Y62" s="114"/>
      <c r="Z62" s="115"/>
      <c r="AA62" s="115"/>
      <c r="AB62" s="115"/>
      <c r="AC62" s="115"/>
      <c r="AD62" s="115"/>
      <c r="AE62" s="118"/>
      <c r="AF62" s="118"/>
      <c r="AG62" s="115"/>
      <c r="AH62" s="115"/>
      <c r="AI62" s="220"/>
      <c r="AJ62" s="113"/>
      <c r="AK62" s="119"/>
      <c r="AL62" s="115"/>
      <c r="AM62" s="116"/>
      <c r="AN62" s="114"/>
      <c r="AO62" s="115">
        <f>$AD$16*AJ62%</f>
        <v>0</v>
      </c>
      <c r="AP62" s="115"/>
      <c r="AQ62" s="115"/>
      <c r="AR62" s="116"/>
      <c r="AS62" s="119"/>
      <c r="AT62" s="115">
        <f>$AE$16*AJ62%</f>
        <v>0</v>
      </c>
      <c r="AU62" s="115"/>
      <c r="AV62" s="115"/>
      <c r="AW62" s="116"/>
      <c r="AX62" s="119"/>
      <c r="AY62" s="115"/>
      <c r="AZ62" s="115"/>
      <c r="BA62" s="115"/>
      <c r="BB62" s="116"/>
      <c r="BC62" s="119"/>
      <c r="BD62" s="115"/>
      <c r="BE62" s="115"/>
      <c r="BF62" s="115"/>
      <c r="BG62" s="116"/>
      <c r="BH62" s="21"/>
      <c r="BI62" s="21"/>
      <c r="BJ62" s="21"/>
      <c r="BK62" s="21"/>
    </row>
    <row r="63" spans="1:63" hidden="1" x14ac:dyDescent="0.25">
      <c r="A63" s="8" t="s">
        <v>21</v>
      </c>
      <c r="B63" s="113"/>
      <c r="C63" s="113">
        <f t="shared" si="63"/>
        <v>85529</v>
      </c>
      <c r="D63" s="113"/>
      <c r="E63" s="114"/>
      <c r="F63" s="115"/>
      <c r="G63" s="115"/>
      <c r="H63" s="115"/>
      <c r="I63" s="116"/>
      <c r="J63" s="114"/>
      <c r="K63" s="115">
        <v>20</v>
      </c>
      <c r="L63" s="115"/>
      <c r="M63" s="115"/>
      <c r="N63" s="118"/>
      <c r="O63" s="114"/>
      <c r="P63" s="115"/>
      <c r="Q63" s="115"/>
      <c r="R63" s="115"/>
      <c r="S63" s="116"/>
      <c r="T63" s="119"/>
      <c r="U63" s="119"/>
      <c r="V63" s="119"/>
      <c r="W63" s="119"/>
      <c r="X63" s="153"/>
      <c r="Y63" s="114"/>
      <c r="Z63" s="115"/>
      <c r="AA63" s="115"/>
      <c r="AB63" s="115"/>
      <c r="AC63" s="115"/>
      <c r="AD63" s="115"/>
      <c r="AE63" s="118"/>
      <c r="AF63" s="118"/>
      <c r="AG63" s="115"/>
      <c r="AH63" s="115"/>
      <c r="AI63" s="220"/>
      <c r="AJ63" s="113">
        <v>100</v>
      </c>
      <c r="AK63" s="119"/>
      <c r="AL63" s="115"/>
      <c r="AM63" s="116"/>
      <c r="AN63" s="114"/>
      <c r="AO63" s="115"/>
      <c r="AP63" s="115"/>
      <c r="AQ63" s="115"/>
      <c r="AR63" s="116"/>
      <c r="AS63" s="119"/>
      <c r="AT63" s="115"/>
      <c r="AU63" s="115"/>
      <c r="AV63" s="115"/>
      <c r="AW63" s="116"/>
      <c r="AX63" s="119"/>
      <c r="AY63" s="115"/>
      <c r="AZ63" s="115"/>
      <c r="BA63" s="115"/>
      <c r="BB63" s="116"/>
      <c r="BC63" s="119"/>
      <c r="BD63" s="115"/>
      <c r="BE63" s="115"/>
      <c r="BF63" s="115"/>
      <c r="BG63" s="116"/>
      <c r="BH63" s="21"/>
      <c r="BI63" s="21"/>
      <c r="BJ63" s="21"/>
      <c r="BK63" s="21"/>
    </row>
    <row r="64" spans="1:63" hidden="1" x14ac:dyDescent="0.25">
      <c r="A64" s="8" t="s">
        <v>26</v>
      </c>
      <c r="B64" s="113"/>
      <c r="C64" s="113">
        <f t="shared" si="63"/>
        <v>85529</v>
      </c>
      <c r="D64" s="113"/>
      <c r="E64" s="114"/>
      <c r="F64" s="115"/>
      <c r="G64" s="115"/>
      <c r="H64" s="115"/>
      <c r="I64" s="116"/>
      <c r="J64" s="114"/>
      <c r="K64" s="115">
        <v>20</v>
      </c>
      <c r="L64" s="115"/>
      <c r="M64" s="115"/>
      <c r="N64" s="118"/>
      <c r="O64" s="114"/>
      <c r="P64" s="115"/>
      <c r="Q64" s="115"/>
      <c r="R64" s="115"/>
      <c r="S64" s="116"/>
      <c r="T64" s="119"/>
      <c r="U64" s="119"/>
      <c r="V64" s="119"/>
      <c r="W64" s="119"/>
      <c r="X64" s="153"/>
      <c r="Y64" s="114"/>
      <c r="Z64" s="115"/>
      <c r="AA64" s="115"/>
      <c r="AB64" s="115"/>
      <c r="AC64" s="115"/>
      <c r="AD64" s="115"/>
      <c r="AE64" s="118"/>
      <c r="AF64" s="118"/>
      <c r="AG64" s="115"/>
      <c r="AH64" s="115"/>
      <c r="AI64" s="220"/>
      <c r="AJ64" s="113">
        <v>100</v>
      </c>
      <c r="AK64" s="119"/>
      <c r="AL64" s="115"/>
      <c r="AM64" s="116"/>
      <c r="AN64" s="114"/>
      <c r="AO64" s="115"/>
      <c r="AP64" s="115"/>
      <c r="AQ64" s="115"/>
      <c r="AR64" s="116"/>
      <c r="AS64" s="119"/>
      <c r="AT64" s="115"/>
      <c r="AU64" s="115"/>
      <c r="AV64" s="115"/>
      <c r="AW64" s="116"/>
      <c r="AX64" s="119"/>
      <c r="AY64" s="115"/>
      <c r="AZ64" s="115"/>
      <c r="BA64" s="115"/>
      <c r="BB64" s="116"/>
      <c r="BC64" s="119"/>
      <c r="BD64" s="115"/>
      <c r="BE64" s="115"/>
      <c r="BF64" s="115"/>
      <c r="BG64" s="116"/>
      <c r="BH64" s="21"/>
      <c r="BI64" s="21"/>
      <c r="BJ64" s="21"/>
      <c r="BK64" s="21"/>
    </row>
    <row r="65" spans="1:63" hidden="1" x14ac:dyDescent="0.25">
      <c r="A65" s="4" t="s">
        <v>8</v>
      </c>
      <c r="B65" s="113"/>
      <c r="C65" s="113">
        <f t="shared" si="63"/>
        <v>85529</v>
      </c>
      <c r="D65" s="113"/>
      <c r="E65" s="114"/>
      <c r="F65" s="115"/>
      <c r="G65" s="115"/>
      <c r="H65" s="115"/>
      <c r="I65" s="116"/>
      <c r="J65" s="114"/>
      <c r="K65" s="115">
        <v>20</v>
      </c>
      <c r="L65" s="115"/>
      <c r="M65" s="115"/>
      <c r="N65" s="118"/>
      <c r="O65" s="114"/>
      <c r="P65" s="115"/>
      <c r="Q65" s="115"/>
      <c r="R65" s="115"/>
      <c r="S65" s="116"/>
      <c r="T65" s="119"/>
      <c r="U65" s="119"/>
      <c r="V65" s="119"/>
      <c r="W65" s="119"/>
      <c r="X65" s="153"/>
      <c r="Y65" s="114"/>
      <c r="Z65" s="115"/>
      <c r="AA65" s="115"/>
      <c r="AB65" s="115"/>
      <c r="AC65" s="115"/>
      <c r="AD65" s="115"/>
      <c r="AE65" s="118"/>
      <c r="AF65" s="118"/>
      <c r="AG65" s="115"/>
      <c r="AH65" s="115"/>
      <c r="AI65" s="220"/>
      <c r="AJ65" s="113">
        <v>100</v>
      </c>
      <c r="AK65" s="119"/>
      <c r="AL65" s="115"/>
      <c r="AM65" s="116"/>
      <c r="AN65" s="114"/>
      <c r="AO65" s="115"/>
      <c r="AP65" s="115"/>
      <c r="AQ65" s="115"/>
      <c r="AR65" s="116"/>
      <c r="AS65" s="119"/>
      <c r="AT65" s="115"/>
      <c r="AU65" s="115"/>
      <c r="AV65" s="115"/>
      <c r="AW65" s="116"/>
      <c r="AX65" s="119"/>
      <c r="AY65" s="115"/>
      <c r="AZ65" s="115"/>
      <c r="BA65" s="115"/>
      <c r="BB65" s="116"/>
      <c r="BC65" s="119"/>
      <c r="BD65" s="115"/>
      <c r="BE65" s="115"/>
      <c r="BF65" s="115"/>
      <c r="BG65" s="116"/>
      <c r="BH65" s="21"/>
      <c r="BI65" s="21"/>
      <c r="BJ65" s="21"/>
      <c r="BK65" s="21"/>
    </row>
    <row r="66" spans="1:63" ht="15.75" hidden="1" thickBot="1" x14ac:dyDescent="0.3">
      <c r="A66" s="12" t="s">
        <v>9</v>
      </c>
      <c r="B66" s="120"/>
      <c r="C66" s="120">
        <f t="shared" si="63"/>
        <v>85529</v>
      </c>
      <c r="D66" s="120"/>
      <c r="E66" s="121"/>
      <c r="F66" s="122"/>
      <c r="G66" s="122"/>
      <c r="H66" s="122"/>
      <c r="I66" s="123"/>
      <c r="J66" s="114"/>
      <c r="K66" s="122">
        <v>20</v>
      </c>
      <c r="L66" s="122"/>
      <c r="M66" s="122"/>
      <c r="N66" s="124"/>
      <c r="O66" s="114"/>
      <c r="P66" s="115"/>
      <c r="Q66" s="115"/>
      <c r="R66" s="115"/>
      <c r="S66" s="116"/>
      <c r="T66" s="119"/>
      <c r="U66" s="119"/>
      <c r="V66" s="119"/>
      <c r="W66" s="119"/>
      <c r="X66" s="153"/>
      <c r="Y66" s="114"/>
      <c r="Z66" s="122"/>
      <c r="AA66" s="122"/>
      <c r="AB66" s="122"/>
      <c r="AC66" s="122"/>
      <c r="AD66" s="122"/>
      <c r="AE66" s="124"/>
      <c r="AF66" s="124"/>
      <c r="AG66" s="122"/>
      <c r="AH66" s="122"/>
      <c r="AI66" s="187"/>
      <c r="AJ66" s="120">
        <v>100</v>
      </c>
      <c r="AK66" s="126"/>
      <c r="AL66" s="122"/>
      <c r="AM66" s="123"/>
      <c r="AN66" s="121"/>
      <c r="AO66" s="122"/>
      <c r="AP66" s="122"/>
      <c r="AQ66" s="122"/>
      <c r="AR66" s="123"/>
      <c r="AS66" s="126"/>
      <c r="AT66" s="122"/>
      <c r="AU66" s="122"/>
      <c r="AV66" s="122"/>
      <c r="AW66" s="123"/>
      <c r="AX66" s="126"/>
      <c r="AY66" s="122"/>
      <c r="AZ66" s="122"/>
      <c r="BA66" s="122"/>
      <c r="BB66" s="123"/>
      <c r="BC66" s="126"/>
      <c r="BD66" s="122"/>
      <c r="BE66" s="122"/>
      <c r="BF66" s="122"/>
      <c r="BG66" s="123"/>
      <c r="BH66" s="21"/>
      <c r="BI66" s="21"/>
      <c r="BJ66" s="21"/>
      <c r="BK66" s="21"/>
    </row>
    <row r="67" spans="1:63" ht="15.75" hidden="1" thickBot="1" x14ac:dyDescent="0.3">
      <c r="A67" s="66" t="s">
        <v>22</v>
      </c>
      <c r="B67" s="184">
        <f>B48+B58</f>
        <v>14.75</v>
      </c>
      <c r="C67" s="127">
        <f t="shared" si="63"/>
        <v>85529</v>
      </c>
      <c r="D67" s="127">
        <f>D48+D58</f>
        <v>1261552.75</v>
      </c>
      <c r="E67" s="128"/>
      <c r="F67" s="129"/>
      <c r="G67" s="129"/>
      <c r="H67" s="129"/>
      <c r="I67" s="130"/>
      <c r="J67" s="128"/>
      <c r="K67" s="129"/>
      <c r="L67" s="129"/>
      <c r="M67" s="129"/>
      <c r="N67" s="131"/>
      <c r="O67" s="163"/>
      <c r="P67" s="164"/>
      <c r="Q67" s="164"/>
      <c r="R67" s="164"/>
      <c r="S67" s="165"/>
      <c r="T67" s="132"/>
      <c r="U67" s="129"/>
      <c r="V67" s="129"/>
      <c r="W67" s="130"/>
      <c r="X67" s="154"/>
      <c r="Y67" s="128">
        <f>Y48+Y58</f>
        <v>60554.257046345556</v>
      </c>
      <c r="Z67" s="129"/>
      <c r="AA67" s="129"/>
      <c r="AB67" s="129"/>
      <c r="AC67" s="129"/>
      <c r="AD67" s="129"/>
      <c r="AE67" s="131"/>
      <c r="AF67" s="154"/>
      <c r="AG67" s="127"/>
      <c r="AH67" s="127"/>
      <c r="AI67" s="224">
        <f>AI48+AI58</f>
        <v>258.778876266434</v>
      </c>
      <c r="AJ67" s="127"/>
      <c r="AK67" s="132"/>
      <c r="AL67" s="129"/>
      <c r="AM67" s="130"/>
      <c r="AN67" s="128"/>
      <c r="AO67" s="129"/>
      <c r="AP67" s="129"/>
      <c r="AQ67" s="129"/>
      <c r="AR67" s="130"/>
      <c r="AS67" s="132"/>
      <c r="AT67" s="129"/>
      <c r="AU67" s="129"/>
      <c r="AV67" s="129"/>
      <c r="AW67" s="130"/>
      <c r="AX67" s="132"/>
      <c r="AY67" s="129"/>
      <c r="AZ67" s="129"/>
      <c r="BA67" s="129"/>
      <c r="BB67" s="130"/>
      <c r="BC67" s="132"/>
      <c r="BD67" s="129"/>
      <c r="BE67" s="129"/>
      <c r="BF67" s="129"/>
      <c r="BG67" s="130"/>
      <c r="BH67" s="21"/>
      <c r="BI67" s="21"/>
      <c r="BJ67" s="21"/>
      <c r="BK67" s="21"/>
    </row>
    <row r="68" spans="1:63" x14ac:dyDescent="0.25">
      <c r="A68" s="185"/>
      <c r="B68" s="186"/>
      <c r="C68" s="187"/>
      <c r="D68" s="187"/>
      <c r="E68" s="187"/>
      <c r="F68" s="187"/>
      <c r="G68" s="187"/>
      <c r="H68" s="187"/>
      <c r="I68" s="187"/>
      <c r="J68" s="187"/>
      <c r="K68" s="187"/>
      <c r="L68" s="187"/>
      <c r="M68" s="187"/>
      <c r="N68" s="187"/>
      <c r="O68" s="187"/>
      <c r="P68" s="187"/>
      <c r="Q68" s="187"/>
      <c r="R68" s="187"/>
      <c r="S68" s="187"/>
      <c r="T68" s="187"/>
      <c r="U68" s="187"/>
      <c r="V68" s="187"/>
      <c r="W68" s="187"/>
      <c r="X68" s="187"/>
      <c r="Y68" s="187"/>
      <c r="Z68" s="187"/>
      <c r="AA68" s="187"/>
      <c r="AB68" s="187"/>
      <c r="AC68" s="187"/>
      <c r="AD68" s="187"/>
      <c r="AE68" s="187"/>
      <c r="AF68" s="187"/>
      <c r="AG68" s="187"/>
      <c r="AH68" s="187"/>
      <c r="AI68" s="187"/>
      <c r="AJ68" s="187"/>
      <c r="AK68" s="187"/>
      <c r="AL68" s="187"/>
      <c r="AM68" s="187"/>
      <c r="AN68" s="187"/>
      <c r="AO68" s="187"/>
      <c r="AP68" s="187"/>
      <c r="AQ68" s="187"/>
      <c r="AR68" s="187"/>
      <c r="AS68" s="187"/>
      <c r="AT68" s="187"/>
      <c r="AU68" s="187"/>
      <c r="AV68" s="187"/>
      <c r="AW68" s="187"/>
      <c r="AX68" s="187"/>
      <c r="AY68" s="187"/>
      <c r="AZ68" s="187"/>
      <c r="BA68" s="187"/>
      <c r="BB68" s="187"/>
      <c r="BC68" s="187"/>
      <c r="BD68" s="187"/>
      <c r="BE68" s="187"/>
      <c r="BF68" s="187"/>
      <c r="BG68" s="187"/>
      <c r="BH68" s="21"/>
      <c r="BI68" s="21"/>
      <c r="BJ68" s="21"/>
      <c r="BK68" s="21"/>
    </row>
    <row r="69" spans="1:63" x14ac:dyDescent="0.25">
      <c r="A69" s="185"/>
      <c r="B69" s="186"/>
      <c r="C69" s="187"/>
      <c r="D69" s="187"/>
      <c r="E69" s="187"/>
      <c r="F69" s="187"/>
      <c r="G69" s="187"/>
      <c r="H69" s="187"/>
      <c r="I69" s="187"/>
      <c r="J69" s="187"/>
      <c r="K69" s="187"/>
      <c r="L69" s="187"/>
      <c r="M69" s="187"/>
      <c r="N69" s="187"/>
      <c r="O69" s="187"/>
      <c r="P69" s="187"/>
      <c r="Q69" s="187"/>
      <c r="R69" s="187"/>
      <c r="S69" s="187"/>
      <c r="T69" s="187"/>
      <c r="U69" s="187"/>
      <c r="V69" s="187"/>
      <c r="W69" s="187"/>
      <c r="X69" s="187"/>
      <c r="Y69" s="187"/>
      <c r="Z69" s="187"/>
      <c r="AA69" s="187"/>
      <c r="AB69" s="187"/>
      <c r="AC69" s="187"/>
      <c r="AD69" s="187"/>
      <c r="AE69" s="187"/>
      <c r="AF69" s="187"/>
      <c r="AG69" s="187"/>
      <c r="AH69" s="187"/>
      <c r="AI69" s="187"/>
      <c r="AJ69" s="187"/>
      <c r="AK69" s="187"/>
      <c r="AL69" s="187"/>
      <c r="AM69" s="187"/>
      <c r="AN69" s="187"/>
      <c r="AO69" s="187"/>
      <c r="AP69" s="187"/>
      <c r="AQ69" s="187"/>
      <c r="AR69" s="187"/>
      <c r="AS69" s="187"/>
      <c r="AT69" s="187"/>
      <c r="AU69" s="187"/>
      <c r="AV69" s="187"/>
      <c r="AW69" s="187"/>
      <c r="AX69" s="187"/>
      <c r="AY69" s="187"/>
      <c r="AZ69" s="187"/>
      <c r="BA69" s="187"/>
      <c r="BB69" s="187"/>
      <c r="BC69" s="187"/>
      <c r="BD69" s="187"/>
      <c r="BE69" s="187"/>
      <c r="BF69" s="187"/>
      <c r="BG69" s="187"/>
      <c r="BH69" s="21"/>
      <c r="BI69" s="21"/>
      <c r="BJ69" s="21"/>
      <c r="BK69" s="21"/>
    </row>
    <row r="70" spans="1:63" x14ac:dyDescent="0.25">
      <c r="A70" s="185"/>
      <c r="B70" s="186"/>
      <c r="C70" s="187"/>
      <c r="D70" s="187"/>
      <c r="E70" s="187"/>
      <c r="F70" s="187"/>
      <c r="G70" s="187"/>
      <c r="H70" s="187"/>
      <c r="I70" s="187"/>
      <c r="J70" s="187"/>
      <c r="K70" s="187"/>
      <c r="L70" s="187"/>
      <c r="M70" s="187"/>
      <c r="N70" s="187"/>
      <c r="O70" s="187"/>
      <c r="P70" s="187"/>
      <c r="Q70" s="187"/>
      <c r="R70" s="187"/>
      <c r="S70" s="187"/>
      <c r="T70" s="187"/>
      <c r="U70" s="187"/>
      <c r="V70" s="187"/>
      <c r="W70" s="187"/>
      <c r="X70" s="187"/>
      <c r="Y70" s="187"/>
      <c r="Z70" s="187"/>
      <c r="AA70" s="187"/>
      <c r="AB70" s="187"/>
      <c r="AC70" s="187"/>
      <c r="AD70" s="187"/>
      <c r="AE70" s="187"/>
      <c r="AF70" s="187"/>
      <c r="AG70" s="187"/>
      <c r="AH70" s="187"/>
      <c r="AI70" s="187"/>
      <c r="AJ70" s="187"/>
      <c r="AK70" s="187"/>
      <c r="AL70" s="187"/>
      <c r="AM70" s="187"/>
      <c r="AN70" s="187"/>
      <c r="AO70" s="187"/>
      <c r="AP70" s="187"/>
      <c r="AQ70" s="187"/>
      <c r="AR70" s="187"/>
      <c r="AS70" s="187"/>
      <c r="AT70" s="187"/>
      <c r="AU70" s="187"/>
      <c r="AV70" s="187"/>
      <c r="AW70" s="187"/>
      <c r="AX70" s="187"/>
      <c r="AY70" s="187"/>
      <c r="AZ70" s="187"/>
      <c r="BA70" s="187"/>
      <c r="BB70" s="187"/>
      <c r="BC70" s="187"/>
      <c r="BD70" s="187"/>
      <c r="BE70" s="187"/>
      <c r="BF70" s="187"/>
      <c r="BG70" s="187"/>
      <c r="BH70" s="21"/>
      <c r="BI70" s="21"/>
      <c r="BJ70" s="21"/>
      <c r="BK70" s="21"/>
    </row>
    <row r="71" spans="1:63" ht="15" customHeight="1" x14ac:dyDescent="0.25">
      <c r="A71" s="185"/>
      <c r="B71" s="186"/>
      <c r="C71" s="187"/>
      <c r="D71" s="187"/>
      <c r="E71" s="187"/>
      <c r="F71" s="187"/>
      <c r="G71" s="187"/>
      <c r="H71" s="187"/>
      <c r="I71" s="187"/>
      <c r="J71" s="187"/>
      <c r="K71" s="187"/>
      <c r="L71" s="187"/>
      <c r="M71" s="187"/>
      <c r="N71" s="187"/>
      <c r="O71" s="187"/>
      <c r="P71" s="187"/>
      <c r="Q71" s="187"/>
      <c r="R71" s="187"/>
      <c r="S71" s="187"/>
      <c r="T71" s="187"/>
      <c r="U71" s="187"/>
      <c r="V71" s="187"/>
      <c r="W71" s="187"/>
      <c r="X71" s="187"/>
      <c r="Y71" s="187"/>
      <c r="Z71" s="187"/>
      <c r="AA71" s="187"/>
      <c r="AB71" s="187"/>
      <c r="AC71" s="187"/>
      <c r="AD71" s="187"/>
      <c r="AE71" s="187"/>
      <c r="AF71" s="187"/>
      <c r="AG71" s="187"/>
      <c r="AH71" s="187"/>
      <c r="AI71" s="187"/>
      <c r="AJ71" s="187"/>
      <c r="AK71" s="187"/>
      <c r="AL71" s="187"/>
      <c r="AM71" s="187"/>
      <c r="AN71" s="187"/>
      <c r="AO71" s="187"/>
      <c r="AP71" s="187"/>
      <c r="AQ71" s="187"/>
      <c r="AR71" s="187"/>
      <c r="AS71" s="187"/>
      <c r="AT71" s="187"/>
      <c r="AU71" s="187"/>
      <c r="AV71" s="187"/>
      <c r="AW71" s="187"/>
      <c r="AX71" s="187"/>
      <c r="AY71" s="187"/>
      <c r="AZ71" s="187"/>
      <c r="BA71" s="187"/>
      <c r="BB71" s="187"/>
      <c r="BC71" s="187"/>
      <c r="BD71" s="187"/>
      <c r="BE71" s="187"/>
      <c r="BF71" s="187"/>
      <c r="BG71" s="187"/>
      <c r="BH71" s="21"/>
      <c r="BI71" s="21"/>
      <c r="BJ71" s="21"/>
      <c r="BK71" s="21"/>
    </row>
    <row r="72" spans="1:63" ht="15" customHeight="1" x14ac:dyDescent="0.25">
      <c r="A72" s="185"/>
      <c r="B72" s="186"/>
      <c r="C72" s="187"/>
      <c r="D72" s="187"/>
      <c r="E72" s="187"/>
      <c r="F72" s="187"/>
      <c r="G72" s="187"/>
      <c r="H72" s="187"/>
      <c r="I72" s="187"/>
      <c r="J72" s="187"/>
      <c r="K72" s="187"/>
      <c r="L72" s="187"/>
      <c r="M72" s="187"/>
      <c r="N72" s="187"/>
      <c r="O72" s="187"/>
      <c r="P72" s="187"/>
      <c r="Q72" s="187"/>
      <c r="R72" s="187"/>
      <c r="S72" s="187"/>
      <c r="T72" s="187"/>
      <c r="U72" s="187"/>
      <c r="V72" s="187"/>
      <c r="W72" s="187"/>
      <c r="X72" s="187"/>
      <c r="Y72" s="187"/>
      <c r="Z72" s="187"/>
      <c r="AA72" s="187"/>
      <c r="AB72" s="187"/>
      <c r="AC72" s="187"/>
      <c r="AD72" s="187"/>
      <c r="AE72" s="187"/>
      <c r="AF72" s="187"/>
      <c r="AG72" s="187"/>
      <c r="AH72" s="187"/>
      <c r="AI72" s="187"/>
      <c r="AJ72" s="187"/>
      <c r="AK72" s="187"/>
      <c r="AL72" s="187"/>
      <c r="AM72" s="187"/>
      <c r="AN72" s="187"/>
      <c r="AO72" s="187"/>
      <c r="AP72" s="187"/>
      <c r="AQ72" s="187"/>
      <c r="AR72" s="187"/>
      <c r="AS72" s="187"/>
      <c r="AT72" s="187"/>
      <c r="AU72" s="187"/>
      <c r="AV72" s="187"/>
      <c r="AW72" s="187"/>
      <c r="AX72" s="187"/>
      <c r="AY72" s="187"/>
      <c r="AZ72" s="187"/>
      <c r="BA72" s="187"/>
      <c r="BB72" s="187"/>
      <c r="BC72" s="187"/>
      <c r="BD72" s="187"/>
      <c r="BE72" s="187"/>
      <c r="BF72" s="187"/>
      <c r="BG72" s="187"/>
      <c r="BH72" s="21"/>
      <c r="BI72" s="21"/>
      <c r="BJ72" s="21"/>
      <c r="BK72" s="21"/>
    </row>
    <row r="73" spans="1:63" ht="15" hidden="1" customHeight="1" x14ac:dyDescent="0.25">
      <c r="T73" s="6"/>
      <c r="U73" s="6"/>
      <c r="V73" s="6"/>
      <c r="W73" s="6"/>
      <c r="Y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</row>
    <row r="74" spans="1:63" ht="15.75" hidden="1" customHeight="1" thickBot="1" x14ac:dyDescent="0.3">
      <c r="A74" s="557"/>
      <c r="B74" s="557"/>
      <c r="C74" s="557"/>
      <c r="D74" s="557"/>
      <c r="E74" s="557"/>
      <c r="F74" s="557"/>
      <c r="G74" s="557"/>
      <c r="H74" s="557"/>
      <c r="I74" s="557"/>
      <c r="J74" s="557"/>
      <c r="K74" s="557"/>
      <c r="L74" s="557"/>
      <c r="M74" s="557"/>
      <c r="N74" s="557"/>
      <c r="O74" s="557"/>
      <c r="P74" s="557"/>
      <c r="Q74" s="557"/>
      <c r="R74" s="557"/>
      <c r="S74" s="557"/>
      <c r="T74" s="557"/>
      <c r="U74" s="557"/>
      <c r="V74" s="557"/>
      <c r="W74" s="557"/>
      <c r="X74" s="557"/>
      <c r="Y74" s="557"/>
      <c r="Z74" s="557"/>
      <c r="AA74" s="557"/>
      <c r="AB74" s="557"/>
      <c r="AC74" s="557"/>
    </row>
    <row r="75" spans="1:63" ht="15" hidden="1" customHeight="1" x14ac:dyDescent="0.25">
      <c r="A75" s="554"/>
      <c r="B75" s="527"/>
      <c r="C75" s="527"/>
      <c r="D75" s="527"/>
      <c r="E75" s="530"/>
      <c r="F75" s="531"/>
      <c r="G75" s="531"/>
      <c r="H75" s="531"/>
      <c r="I75" s="532"/>
      <c r="J75" s="530"/>
      <c r="K75" s="531"/>
      <c r="L75" s="531"/>
      <c r="M75" s="531"/>
      <c r="N75" s="532"/>
      <c r="O75" s="530"/>
      <c r="P75" s="531"/>
      <c r="Q75" s="531"/>
      <c r="R75" s="531"/>
      <c r="S75" s="532"/>
      <c r="T75" s="542"/>
      <c r="U75" s="543"/>
      <c r="V75" s="543"/>
      <c r="W75" s="543"/>
      <c r="X75" s="544"/>
      <c r="Y75" s="542"/>
      <c r="Z75" s="543"/>
      <c r="AA75" s="543"/>
      <c r="AB75" s="543"/>
      <c r="AC75" s="543"/>
      <c r="AD75" s="543"/>
      <c r="AE75" s="543"/>
      <c r="AF75" s="543"/>
      <c r="AG75" s="543"/>
      <c r="AH75" s="543"/>
      <c r="AI75" s="544"/>
      <c r="AJ75" s="542"/>
      <c r="AK75" s="543"/>
      <c r="AL75" s="543"/>
      <c r="AM75" s="544"/>
      <c r="AN75" s="542"/>
      <c r="AO75" s="543"/>
      <c r="AP75" s="543"/>
      <c r="AQ75" s="543"/>
      <c r="AR75" s="544"/>
      <c r="AS75" s="530"/>
      <c r="AT75" s="531"/>
      <c r="AU75" s="531"/>
      <c r="AV75" s="531"/>
      <c r="AW75" s="532"/>
      <c r="AX75" s="530" t="s">
        <v>68</v>
      </c>
      <c r="AY75" s="531"/>
      <c r="AZ75" s="531"/>
      <c r="BA75" s="531"/>
      <c r="BB75" s="532"/>
      <c r="BC75" s="530" t="s">
        <v>69</v>
      </c>
      <c r="BD75" s="531"/>
      <c r="BE75" s="531"/>
      <c r="BF75" s="531"/>
      <c r="BG75" s="532"/>
      <c r="BH75" s="20"/>
      <c r="BI75" s="20"/>
      <c r="BJ75" s="20"/>
      <c r="BK75" s="20"/>
    </row>
    <row r="76" spans="1:63" ht="15" hidden="1" customHeight="1" x14ac:dyDescent="0.25">
      <c r="A76" s="555"/>
      <c r="B76" s="528"/>
      <c r="C76" s="528"/>
      <c r="D76" s="528"/>
      <c r="E76" s="533"/>
      <c r="F76" s="534"/>
      <c r="G76" s="534"/>
      <c r="H76" s="534"/>
      <c r="I76" s="535"/>
      <c r="J76" s="533"/>
      <c r="K76" s="534"/>
      <c r="L76" s="534"/>
      <c r="M76" s="534"/>
      <c r="N76" s="535"/>
      <c r="O76" s="533"/>
      <c r="P76" s="534"/>
      <c r="Q76" s="534"/>
      <c r="R76" s="534"/>
      <c r="S76" s="535"/>
      <c r="T76" s="545"/>
      <c r="U76" s="546"/>
      <c r="V76" s="546"/>
      <c r="W76" s="546"/>
      <c r="X76" s="547"/>
      <c r="Y76" s="545"/>
      <c r="Z76" s="546"/>
      <c r="AA76" s="546"/>
      <c r="AB76" s="546"/>
      <c r="AC76" s="546"/>
      <c r="AD76" s="546"/>
      <c r="AE76" s="546"/>
      <c r="AF76" s="546"/>
      <c r="AG76" s="546"/>
      <c r="AH76" s="546"/>
      <c r="AI76" s="547"/>
      <c r="AJ76" s="545"/>
      <c r="AK76" s="546"/>
      <c r="AL76" s="546"/>
      <c r="AM76" s="547"/>
      <c r="AN76" s="545"/>
      <c r="AO76" s="546"/>
      <c r="AP76" s="546"/>
      <c r="AQ76" s="546"/>
      <c r="AR76" s="547"/>
      <c r="AS76" s="533"/>
      <c r="AT76" s="534"/>
      <c r="AU76" s="534"/>
      <c r="AV76" s="534"/>
      <c r="AW76" s="535"/>
      <c r="AX76" s="533"/>
      <c r="AY76" s="534"/>
      <c r="AZ76" s="534"/>
      <c r="BA76" s="534"/>
      <c r="BB76" s="535"/>
      <c r="BC76" s="533"/>
      <c r="BD76" s="534"/>
      <c r="BE76" s="534"/>
      <c r="BF76" s="534"/>
      <c r="BG76" s="535"/>
      <c r="BH76" s="20"/>
      <c r="BI76" s="20"/>
      <c r="BJ76" s="20"/>
      <c r="BK76" s="20"/>
    </row>
    <row r="77" spans="1:63" ht="15.75" hidden="1" customHeight="1" thickBot="1" x14ac:dyDescent="0.3">
      <c r="A77" s="555"/>
      <c r="B77" s="528"/>
      <c r="C77" s="528"/>
      <c r="D77" s="528"/>
      <c r="E77" s="536"/>
      <c r="F77" s="537"/>
      <c r="G77" s="537"/>
      <c r="H77" s="537"/>
      <c r="I77" s="538"/>
      <c r="J77" s="536"/>
      <c r="K77" s="537"/>
      <c r="L77" s="537"/>
      <c r="M77" s="537"/>
      <c r="N77" s="538"/>
      <c r="O77" s="536"/>
      <c r="P77" s="537"/>
      <c r="Q77" s="537"/>
      <c r="R77" s="537"/>
      <c r="S77" s="538"/>
      <c r="T77" s="548"/>
      <c r="U77" s="549"/>
      <c r="V77" s="549"/>
      <c r="W77" s="549"/>
      <c r="X77" s="550"/>
      <c r="Y77" s="548"/>
      <c r="Z77" s="549"/>
      <c r="AA77" s="549"/>
      <c r="AB77" s="549"/>
      <c r="AC77" s="549"/>
      <c r="AD77" s="549"/>
      <c r="AE77" s="549"/>
      <c r="AF77" s="549"/>
      <c r="AG77" s="549"/>
      <c r="AH77" s="549"/>
      <c r="AI77" s="550"/>
      <c r="AJ77" s="548"/>
      <c r="AK77" s="549"/>
      <c r="AL77" s="549"/>
      <c r="AM77" s="550"/>
      <c r="AN77" s="548"/>
      <c r="AO77" s="549"/>
      <c r="AP77" s="549"/>
      <c r="AQ77" s="549"/>
      <c r="AR77" s="550"/>
      <c r="AS77" s="536"/>
      <c r="AT77" s="537"/>
      <c r="AU77" s="537"/>
      <c r="AV77" s="537"/>
      <c r="AW77" s="538"/>
      <c r="AX77" s="536"/>
      <c r="AY77" s="537"/>
      <c r="AZ77" s="537"/>
      <c r="BA77" s="537"/>
      <c r="BB77" s="538"/>
      <c r="BC77" s="536"/>
      <c r="BD77" s="537"/>
      <c r="BE77" s="537"/>
      <c r="BF77" s="537"/>
      <c r="BG77" s="538"/>
      <c r="BH77" s="20"/>
      <c r="BI77" s="20"/>
      <c r="BJ77" s="20"/>
      <c r="BK77" s="20"/>
    </row>
    <row r="78" spans="1:63" ht="15" hidden="1" customHeight="1" x14ac:dyDescent="0.25">
      <c r="A78" s="555"/>
      <c r="B78" s="528"/>
      <c r="C78" s="528"/>
      <c r="D78" s="528"/>
      <c r="E78" s="554"/>
      <c r="F78" s="539"/>
      <c r="G78" s="539"/>
      <c r="H78" s="539"/>
      <c r="I78" s="539"/>
      <c r="J78" s="554"/>
      <c r="K78" s="539"/>
      <c r="L78" s="539"/>
      <c r="M78" s="539"/>
      <c r="N78" s="539"/>
      <c r="O78" s="561"/>
      <c r="P78" s="651"/>
      <c r="Q78" s="651"/>
      <c r="R78" s="648"/>
      <c r="S78" s="645"/>
      <c r="T78" s="539"/>
      <c r="U78" s="539"/>
      <c r="V78" s="539"/>
      <c r="W78" s="551"/>
      <c r="X78" s="539"/>
      <c r="Y78" s="561"/>
      <c r="Z78" s="36"/>
      <c r="AA78" s="37"/>
      <c r="AB78" s="168"/>
      <c r="AC78" s="539"/>
      <c r="AD78" s="539"/>
      <c r="AE78" s="539"/>
      <c r="AF78" s="97"/>
      <c r="AG78" s="539"/>
      <c r="AH78" s="539"/>
      <c r="AI78" s="539"/>
      <c r="AJ78" s="539"/>
      <c r="AK78" s="539"/>
      <c r="AL78" s="539"/>
      <c r="AM78" s="551"/>
      <c r="AN78" s="527"/>
      <c r="AO78" s="527"/>
      <c r="AP78" s="527"/>
      <c r="AQ78" s="527"/>
      <c r="AR78" s="527"/>
      <c r="AS78" s="527"/>
      <c r="AT78" s="527"/>
      <c r="AU78" s="527"/>
      <c r="AV78" s="527"/>
      <c r="AW78" s="527"/>
      <c r="AX78" s="527" t="s">
        <v>48</v>
      </c>
      <c r="AY78" s="527" t="s">
        <v>49</v>
      </c>
      <c r="AZ78" s="527" t="s">
        <v>50</v>
      </c>
      <c r="BA78" s="527" t="s">
        <v>62</v>
      </c>
      <c r="BB78" s="527" t="s">
        <v>51</v>
      </c>
      <c r="BC78" s="527" t="s">
        <v>48</v>
      </c>
      <c r="BD78" s="527" t="s">
        <v>49</v>
      </c>
      <c r="BE78" s="527" t="s">
        <v>50</v>
      </c>
      <c r="BF78" s="527" t="s">
        <v>62</v>
      </c>
      <c r="BG78" s="527" t="s">
        <v>51</v>
      </c>
      <c r="BH78" s="20"/>
      <c r="BI78" s="20"/>
      <c r="BJ78" s="20"/>
      <c r="BK78" s="20"/>
    </row>
    <row r="79" spans="1:63" ht="15" hidden="1" customHeight="1" x14ac:dyDescent="0.25">
      <c r="A79" s="555"/>
      <c r="B79" s="528"/>
      <c r="C79" s="528"/>
      <c r="D79" s="528"/>
      <c r="E79" s="555"/>
      <c r="F79" s="540"/>
      <c r="G79" s="540"/>
      <c r="H79" s="540"/>
      <c r="I79" s="540"/>
      <c r="J79" s="555"/>
      <c r="K79" s="540"/>
      <c r="L79" s="540"/>
      <c r="M79" s="540"/>
      <c r="N79" s="540"/>
      <c r="O79" s="562"/>
      <c r="P79" s="652"/>
      <c r="Q79" s="652"/>
      <c r="R79" s="649"/>
      <c r="S79" s="646"/>
      <c r="T79" s="540"/>
      <c r="U79" s="540"/>
      <c r="V79" s="540"/>
      <c r="W79" s="552"/>
      <c r="X79" s="540"/>
      <c r="Y79" s="562"/>
      <c r="Z79" s="38"/>
      <c r="AA79" s="39"/>
      <c r="AB79" s="168"/>
      <c r="AC79" s="540"/>
      <c r="AD79" s="540"/>
      <c r="AE79" s="540"/>
      <c r="AF79" s="98"/>
      <c r="AG79" s="540"/>
      <c r="AH79" s="540"/>
      <c r="AI79" s="540"/>
      <c r="AJ79" s="540"/>
      <c r="AK79" s="540"/>
      <c r="AL79" s="540"/>
      <c r="AM79" s="552"/>
      <c r="AN79" s="528"/>
      <c r="AO79" s="528"/>
      <c r="AP79" s="528"/>
      <c r="AQ79" s="528"/>
      <c r="AR79" s="528"/>
      <c r="AS79" s="528"/>
      <c r="AT79" s="528"/>
      <c r="AU79" s="528"/>
      <c r="AV79" s="528"/>
      <c r="AW79" s="528"/>
      <c r="AX79" s="528"/>
      <c r="AY79" s="528"/>
      <c r="AZ79" s="528"/>
      <c r="BA79" s="528"/>
      <c r="BB79" s="528"/>
      <c r="BC79" s="528"/>
      <c r="BD79" s="528"/>
      <c r="BE79" s="528"/>
      <c r="BF79" s="528"/>
      <c r="BG79" s="528"/>
      <c r="BH79" s="20"/>
      <c r="BI79" s="20"/>
      <c r="BJ79" s="20"/>
      <c r="BK79" s="20"/>
    </row>
    <row r="80" spans="1:63" ht="15" hidden="1" customHeight="1" x14ac:dyDescent="0.25">
      <c r="A80" s="555"/>
      <c r="B80" s="528"/>
      <c r="C80" s="528"/>
      <c r="D80" s="528"/>
      <c r="E80" s="555"/>
      <c r="F80" s="540"/>
      <c r="G80" s="540"/>
      <c r="H80" s="540"/>
      <c r="I80" s="540"/>
      <c r="J80" s="555"/>
      <c r="K80" s="540"/>
      <c r="L80" s="540"/>
      <c r="M80" s="540"/>
      <c r="N80" s="540"/>
      <c r="O80" s="562"/>
      <c r="P80" s="652"/>
      <c r="Q80" s="652"/>
      <c r="R80" s="649"/>
      <c r="S80" s="646"/>
      <c r="T80" s="540"/>
      <c r="U80" s="540"/>
      <c r="V80" s="540"/>
      <c r="W80" s="552"/>
      <c r="X80" s="540"/>
      <c r="Y80" s="562"/>
      <c r="Z80" s="38"/>
      <c r="AA80" s="39"/>
      <c r="AB80" s="168"/>
      <c r="AC80" s="540"/>
      <c r="AD80" s="540"/>
      <c r="AE80" s="540"/>
      <c r="AF80" s="98"/>
      <c r="AG80" s="540"/>
      <c r="AH80" s="540"/>
      <c r="AI80" s="540"/>
      <c r="AJ80" s="540"/>
      <c r="AK80" s="540"/>
      <c r="AL80" s="540"/>
      <c r="AM80" s="552"/>
      <c r="AN80" s="528"/>
      <c r="AO80" s="528"/>
      <c r="AP80" s="528"/>
      <c r="AQ80" s="528"/>
      <c r="AR80" s="528"/>
      <c r="AS80" s="528"/>
      <c r="AT80" s="528"/>
      <c r="AU80" s="528"/>
      <c r="AV80" s="528"/>
      <c r="AW80" s="528"/>
      <c r="AX80" s="528"/>
      <c r="AY80" s="528"/>
      <c r="AZ80" s="528"/>
      <c r="BA80" s="528"/>
      <c r="BB80" s="528"/>
      <c r="BC80" s="528"/>
      <c r="BD80" s="528"/>
      <c r="BE80" s="528"/>
      <c r="BF80" s="528"/>
      <c r="BG80" s="528"/>
      <c r="BH80" s="20"/>
      <c r="BI80" s="20"/>
      <c r="BJ80" s="20"/>
      <c r="BK80" s="20"/>
    </row>
    <row r="81" spans="1:63" ht="15" hidden="1" customHeight="1" x14ac:dyDescent="0.25">
      <c r="A81" s="555"/>
      <c r="B81" s="528"/>
      <c r="C81" s="528"/>
      <c r="D81" s="528"/>
      <c r="E81" s="555"/>
      <c r="F81" s="540"/>
      <c r="G81" s="540"/>
      <c r="H81" s="540"/>
      <c r="I81" s="540"/>
      <c r="J81" s="555"/>
      <c r="K81" s="540"/>
      <c r="L81" s="540"/>
      <c r="M81" s="540"/>
      <c r="N81" s="540"/>
      <c r="O81" s="562"/>
      <c r="P81" s="652"/>
      <c r="Q81" s="652"/>
      <c r="R81" s="649"/>
      <c r="S81" s="646"/>
      <c r="T81" s="540"/>
      <c r="U81" s="540"/>
      <c r="V81" s="540"/>
      <c r="W81" s="552"/>
      <c r="X81" s="540"/>
      <c r="Y81" s="562"/>
      <c r="Z81" s="38"/>
      <c r="AA81" s="39"/>
      <c r="AB81" s="168"/>
      <c r="AC81" s="540"/>
      <c r="AD81" s="540"/>
      <c r="AE81" s="540"/>
      <c r="AF81" s="98"/>
      <c r="AG81" s="540"/>
      <c r="AH81" s="540"/>
      <c r="AI81" s="540"/>
      <c r="AJ81" s="540"/>
      <c r="AK81" s="540"/>
      <c r="AL81" s="540"/>
      <c r="AM81" s="552"/>
      <c r="AN81" s="528"/>
      <c r="AO81" s="528"/>
      <c r="AP81" s="528"/>
      <c r="AQ81" s="528"/>
      <c r="AR81" s="528"/>
      <c r="AS81" s="528"/>
      <c r="AT81" s="528"/>
      <c r="AU81" s="528"/>
      <c r="AV81" s="528"/>
      <c r="AW81" s="528"/>
      <c r="AX81" s="528"/>
      <c r="AY81" s="528"/>
      <c r="AZ81" s="528"/>
      <c r="BA81" s="528"/>
      <c r="BB81" s="528"/>
      <c r="BC81" s="528"/>
      <c r="BD81" s="528"/>
      <c r="BE81" s="528"/>
      <c r="BF81" s="528"/>
      <c r="BG81" s="528"/>
      <c r="BH81" s="20"/>
      <c r="BI81" s="20"/>
      <c r="BJ81" s="20"/>
      <c r="BK81" s="20"/>
    </row>
    <row r="82" spans="1:63" ht="36.75" hidden="1" customHeight="1" thickBot="1" x14ac:dyDescent="0.3">
      <c r="A82" s="556"/>
      <c r="B82" s="529"/>
      <c r="C82" s="529"/>
      <c r="D82" s="529"/>
      <c r="E82" s="556"/>
      <c r="F82" s="541"/>
      <c r="G82" s="541"/>
      <c r="H82" s="541"/>
      <c r="I82" s="541"/>
      <c r="J82" s="556"/>
      <c r="K82" s="541"/>
      <c r="L82" s="541"/>
      <c r="M82" s="541"/>
      <c r="N82" s="541"/>
      <c r="O82" s="656"/>
      <c r="P82" s="657"/>
      <c r="Q82" s="657"/>
      <c r="R82" s="655"/>
      <c r="S82" s="654"/>
      <c r="T82" s="541"/>
      <c r="U82" s="541"/>
      <c r="V82" s="541"/>
      <c r="W82" s="553"/>
      <c r="X82" s="541"/>
      <c r="Y82" s="563"/>
      <c r="Z82" s="40"/>
      <c r="AA82" s="41"/>
      <c r="AB82" s="169"/>
      <c r="AC82" s="541"/>
      <c r="AD82" s="541"/>
      <c r="AE82" s="541"/>
      <c r="AF82" s="99"/>
      <c r="AG82" s="541"/>
      <c r="AH82" s="541"/>
      <c r="AI82" s="541"/>
      <c r="AJ82" s="541"/>
      <c r="AK82" s="541"/>
      <c r="AL82" s="541"/>
      <c r="AM82" s="553"/>
      <c r="AN82" s="529"/>
      <c r="AO82" s="529"/>
      <c r="AP82" s="529"/>
      <c r="AQ82" s="529"/>
      <c r="AR82" s="529"/>
      <c r="AS82" s="529"/>
      <c r="AT82" s="529"/>
      <c r="AU82" s="529"/>
      <c r="AV82" s="529"/>
      <c r="AW82" s="529"/>
      <c r="AX82" s="529"/>
      <c r="AY82" s="529"/>
      <c r="AZ82" s="529"/>
      <c r="BA82" s="529"/>
      <c r="BB82" s="529"/>
      <c r="BC82" s="529"/>
      <c r="BD82" s="529"/>
      <c r="BE82" s="529"/>
      <c r="BF82" s="529"/>
      <c r="BG82" s="529"/>
      <c r="BH82" s="20"/>
      <c r="BI82" s="20"/>
      <c r="BJ82" s="20"/>
      <c r="BK82" s="20"/>
    </row>
    <row r="83" spans="1:63" ht="15" hidden="1" customHeight="1" x14ac:dyDescent="0.25">
      <c r="A83" s="1"/>
      <c r="B83" s="56"/>
      <c r="C83" s="59"/>
      <c r="D83" s="59"/>
      <c r="E83" s="2"/>
      <c r="F83" s="11"/>
      <c r="G83" s="26"/>
      <c r="H83" s="11"/>
      <c r="I83" s="62"/>
      <c r="J83" s="64"/>
      <c r="K83" s="18"/>
      <c r="L83" s="18"/>
      <c r="M83" s="18"/>
      <c r="N83" s="87"/>
      <c r="O83" s="19"/>
      <c r="P83" s="19"/>
      <c r="Q83" s="19"/>
      <c r="R83" s="19"/>
      <c r="S83" s="19"/>
      <c r="T83" s="52"/>
      <c r="U83" s="18"/>
      <c r="V83" s="18"/>
      <c r="W83" s="27"/>
      <c r="X83" s="100"/>
      <c r="Y83" s="106"/>
      <c r="Z83" s="107"/>
      <c r="AA83" s="107"/>
      <c r="AB83" s="107"/>
      <c r="AC83" s="107"/>
      <c r="AD83" s="107"/>
      <c r="AE83" s="109"/>
      <c r="AF83" s="170"/>
      <c r="AG83" s="110"/>
      <c r="AH83" s="110"/>
      <c r="AI83" s="111"/>
      <c r="AJ83" s="52"/>
      <c r="AK83" s="18"/>
      <c r="AL83" s="18"/>
      <c r="AM83" s="27"/>
      <c r="AN83" s="64"/>
      <c r="AO83" s="18"/>
      <c r="AP83" s="18"/>
      <c r="AQ83" s="18"/>
      <c r="AR83" s="27"/>
      <c r="AS83" s="52"/>
      <c r="AT83" s="18"/>
      <c r="AU83" s="18"/>
      <c r="AV83" s="18"/>
      <c r="AW83" s="27"/>
      <c r="AX83" s="52"/>
      <c r="AY83" s="18"/>
      <c r="AZ83" s="18"/>
      <c r="BA83" s="18"/>
      <c r="BB83" s="27"/>
      <c r="BC83" s="52"/>
      <c r="BD83" s="18"/>
      <c r="BE83" s="18"/>
      <c r="BF83" s="18"/>
      <c r="BG83" s="27"/>
      <c r="BH83" s="21"/>
      <c r="BI83" s="21"/>
      <c r="BJ83" s="21"/>
      <c r="BK83" s="21"/>
    </row>
    <row r="84" spans="1:63" ht="15" hidden="1" customHeight="1" x14ac:dyDescent="0.25">
      <c r="A84" s="3"/>
      <c r="B84" s="57"/>
      <c r="C84" s="60"/>
      <c r="D84" s="60"/>
      <c r="E84" s="114"/>
      <c r="F84" s="115"/>
      <c r="G84" s="117"/>
      <c r="H84" s="115"/>
      <c r="I84" s="116"/>
      <c r="J84" s="114"/>
      <c r="K84" s="115"/>
      <c r="L84" s="115"/>
      <c r="M84" s="115"/>
      <c r="N84" s="118"/>
      <c r="O84" s="114"/>
      <c r="P84" s="115"/>
      <c r="Q84" s="115"/>
      <c r="R84" s="115"/>
      <c r="S84" s="116"/>
      <c r="T84" s="119"/>
      <c r="U84" s="119"/>
      <c r="V84" s="119"/>
      <c r="W84" s="119"/>
      <c r="X84" s="153"/>
      <c r="Y84" s="114"/>
      <c r="Z84" s="117"/>
      <c r="AA84" s="117"/>
      <c r="AB84" s="117"/>
      <c r="AC84" s="115"/>
      <c r="AD84" s="115"/>
      <c r="AE84" s="118"/>
      <c r="AF84" s="118"/>
      <c r="AG84" s="115"/>
      <c r="AH84" s="115"/>
      <c r="AI84" s="111"/>
      <c r="AJ84" s="119"/>
      <c r="AK84" s="115"/>
      <c r="AL84" s="115"/>
      <c r="AM84" s="116"/>
      <c r="AN84" s="114"/>
      <c r="AO84" s="115"/>
      <c r="AP84" s="115"/>
      <c r="AQ84" s="115"/>
      <c r="AR84" s="116"/>
      <c r="AS84" s="53"/>
      <c r="AT84" s="19"/>
      <c r="AU84" s="19"/>
      <c r="AV84" s="19"/>
      <c r="AW84" s="28"/>
      <c r="AX84" s="53">
        <f>AY84+AZ84+BA84+BB84</f>
        <v>0</v>
      </c>
      <c r="AY84" s="19">
        <f>AG83*AJ84%</f>
        <v>0</v>
      </c>
      <c r="AZ84" s="19">
        <f>AG83*AK84%</f>
        <v>0</v>
      </c>
      <c r="BA84" s="19">
        <f>AG83*AL84%</f>
        <v>0</v>
      </c>
      <c r="BB84" s="19">
        <f>AG83*AM84%</f>
        <v>0</v>
      </c>
      <c r="BC84" s="53">
        <f>BD84+BE84+BF84+BG84</f>
        <v>0</v>
      </c>
      <c r="BD84" s="19">
        <f>AH83*AJ84%</f>
        <v>0</v>
      </c>
      <c r="BE84" s="19">
        <f>AH83*AK84%</f>
        <v>0</v>
      </c>
      <c r="BF84" s="19">
        <f>AH83*AL84%</f>
        <v>0</v>
      </c>
      <c r="BG84" s="19">
        <f>AH83*AM84%</f>
        <v>0</v>
      </c>
      <c r="BH84" s="21"/>
      <c r="BI84" s="21"/>
      <c r="BJ84" s="21"/>
      <c r="BK84" s="21"/>
    </row>
    <row r="85" spans="1:63" ht="15" hidden="1" customHeight="1" x14ac:dyDescent="0.25">
      <c r="A85" s="3"/>
      <c r="B85" s="57"/>
      <c r="C85" s="60"/>
      <c r="D85" s="60"/>
      <c r="E85" s="114"/>
      <c r="F85" s="115"/>
      <c r="G85" s="117"/>
      <c r="H85" s="115"/>
      <c r="I85" s="116"/>
      <c r="J85" s="114"/>
      <c r="K85" s="115"/>
      <c r="L85" s="115"/>
      <c r="M85" s="115"/>
      <c r="N85" s="118"/>
      <c r="O85" s="114"/>
      <c r="P85" s="115"/>
      <c r="Q85" s="115"/>
      <c r="R85" s="115"/>
      <c r="S85" s="116"/>
      <c r="T85" s="119"/>
      <c r="U85" s="119"/>
      <c r="V85" s="119"/>
      <c r="W85" s="119"/>
      <c r="X85" s="153"/>
      <c r="Y85" s="114"/>
      <c r="Z85" s="117"/>
      <c r="AA85" s="117"/>
      <c r="AB85" s="117"/>
      <c r="AC85" s="115"/>
      <c r="AD85" s="115"/>
      <c r="AE85" s="118"/>
      <c r="AF85" s="118"/>
      <c r="AG85" s="115"/>
      <c r="AH85" s="115"/>
      <c r="AI85" s="111"/>
      <c r="AJ85" s="119"/>
      <c r="AK85" s="115"/>
      <c r="AL85" s="115"/>
      <c r="AM85" s="116"/>
      <c r="AN85" s="114"/>
      <c r="AO85" s="115"/>
      <c r="AP85" s="115"/>
      <c r="AQ85" s="115"/>
      <c r="AR85" s="116"/>
      <c r="AS85" s="53"/>
      <c r="AT85" s="19"/>
      <c r="AU85" s="19"/>
      <c r="AV85" s="19"/>
      <c r="AW85" s="28"/>
      <c r="AX85" s="53">
        <f t="shared" ref="AX85:AX93" si="101">AY85+AZ85+BA85+BB85</f>
        <v>0</v>
      </c>
      <c r="AY85" s="19">
        <f t="shared" ref="AY85:AY93" si="102">AG84*AJ85%</f>
        <v>0</v>
      </c>
      <c r="AZ85" s="19">
        <f t="shared" ref="AZ85:AZ93" si="103">AG84*AK85%</f>
        <v>0</v>
      </c>
      <c r="BA85" s="19">
        <f t="shared" ref="BA85:BA93" si="104">AG84*AL85%</f>
        <v>0</v>
      </c>
      <c r="BB85" s="19">
        <f t="shared" ref="BB85:BB93" si="105">AG84*AM85%</f>
        <v>0</v>
      </c>
      <c r="BC85" s="53">
        <f t="shared" ref="BC85:BC93" si="106">BD85+BE85+BF85+BG85</f>
        <v>0</v>
      </c>
      <c r="BD85" s="19">
        <f t="shared" ref="BD85:BD93" si="107">AH84*AJ85%</f>
        <v>0</v>
      </c>
      <c r="BE85" s="19">
        <f t="shared" ref="BE85:BE93" si="108">AH84*AK85%</f>
        <v>0</v>
      </c>
      <c r="BF85" s="19">
        <f t="shared" ref="BF85:BF93" si="109">AH84*AL85%</f>
        <v>0</v>
      </c>
      <c r="BG85" s="19">
        <f t="shared" ref="BG85:BG93" si="110">AH84*AM85%</f>
        <v>0</v>
      </c>
      <c r="BH85" s="21"/>
      <c r="BI85" s="21"/>
      <c r="BJ85" s="21"/>
      <c r="BK85" s="21"/>
    </row>
    <row r="86" spans="1:63" ht="15" hidden="1" customHeight="1" x14ac:dyDescent="0.25">
      <c r="A86" s="3"/>
      <c r="B86" s="57"/>
      <c r="C86" s="60"/>
      <c r="D86" s="60"/>
      <c r="E86" s="114"/>
      <c r="F86" s="115"/>
      <c r="G86" s="117"/>
      <c r="H86" s="115"/>
      <c r="I86" s="116"/>
      <c r="J86" s="114"/>
      <c r="K86" s="115"/>
      <c r="L86" s="115"/>
      <c r="M86" s="115"/>
      <c r="N86" s="118"/>
      <c r="O86" s="114"/>
      <c r="P86" s="115"/>
      <c r="Q86" s="115"/>
      <c r="R86" s="115"/>
      <c r="S86" s="116"/>
      <c r="T86" s="119"/>
      <c r="U86" s="119"/>
      <c r="V86" s="119"/>
      <c r="W86" s="119"/>
      <c r="X86" s="153"/>
      <c r="Y86" s="114"/>
      <c r="Z86" s="117"/>
      <c r="AA86" s="117"/>
      <c r="AB86" s="117"/>
      <c r="AC86" s="115"/>
      <c r="AD86" s="115"/>
      <c r="AE86" s="118"/>
      <c r="AF86" s="118"/>
      <c r="AG86" s="115"/>
      <c r="AH86" s="115"/>
      <c r="AI86" s="111"/>
      <c r="AJ86" s="119"/>
      <c r="AK86" s="115"/>
      <c r="AL86" s="115"/>
      <c r="AM86" s="116"/>
      <c r="AN86" s="114"/>
      <c r="AO86" s="115"/>
      <c r="AP86" s="115"/>
      <c r="AQ86" s="115"/>
      <c r="AR86" s="116"/>
      <c r="AS86" s="53"/>
      <c r="AT86" s="19"/>
      <c r="AU86" s="19"/>
      <c r="AV86" s="19"/>
      <c r="AW86" s="28"/>
      <c r="AX86" s="53">
        <f t="shared" si="101"/>
        <v>0</v>
      </c>
      <c r="AY86" s="19">
        <f t="shared" si="102"/>
        <v>0</v>
      </c>
      <c r="AZ86" s="19">
        <f t="shared" si="103"/>
        <v>0</v>
      </c>
      <c r="BA86" s="19">
        <f t="shared" si="104"/>
        <v>0</v>
      </c>
      <c r="BB86" s="19">
        <f t="shared" si="105"/>
        <v>0</v>
      </c>
      <c r="BC86" s="53">
        <f t="shared" si="106"/>
        <v>0</v>
      </c>
      <c r="BD86" s="19">
        <f t="shared" si="107"/>
        <v>0</v>
      </c>
      <c r="BE86" s="19">
        <f t="shared" si="108"/>
        <v>0</v>
      </c>
      <c r="BF86" s="19">
        <f t="shared" si="109"/>
        <v>0</v>
      </c>
      <c r="BG86" s="19">
        <f t="shared" si="110"/>
        <v>0</v>
      </c>
      <c r="BH86" s="21"/>
      <c r="BI86" s="21"/>
      <c r="BJ86" s="21"/>
      <c r="BK86" s="21"/>
    </row>
    <row r="87" spans="1:63" ht="15" hidden="1" customHeight="1" x14ac:dyDescent="0.25">
      <c r="A87" s="3"/>
      <c r="B87" s="57"/>
      <c r="C87" s="60"/>
      <c r="D87" s="60"/>
      <c r="E87" s="114"/>
      <c r="F87" s="115"/>
      <c r="G87" s="117"/>
      <c r="H87" s="115"/>
      <c r="I87" s="116"/>
      <c r="J87" s="114"/>
      <c r="K87" s="115"/>
      <c r="L87" s="115"/>
      <c r="M87" s="115"/>
      <c r="N87" s="118"/>
      <c r="O87" s="114"/>
      <c r="P87" s="115"/>
      <c r="Q87" s="115"/>
      <c r="R87" s="115"/>
      <c r="S87" s="116"/>
      <c r="T87" s="119"/>
      <c r="U87" s="119"/>
      <c r="V87" s="119"/>
      <c r="W87" s="119"/>
      <c r="X87" s="153"/>
      <c r="Y87" s="114"/>
      <c r="Z87" s="117"/>
      <c r="AA87" s="117"/>
      <c r="AB87" s="117"/>
      <c r="AC87" s="115"/>
      <c r="AD87" s="115"/>
      <c r="AE87" s="118"/>
      <c r="AF87" s="118"/>
      <c r="AG87" s="115"/>
      <c r="AH87" s="115"/>
      <c r="AI87" s="111"/>
      <c r="AJ87" s="119"/>
      <c r="AK87" s="115"/>
      <c r="AL87" s="115"/>
      <c r="AM87" s="116"/>
      <c r="AN87" s="114"/>
      <c r="AO87" s="115"/>
      <c r="AP87" s="115"/>
      <c r="AQ87" s="115"/>
      <c r="AR87" s="116"/>
      <c r="AS87" s="53"/>
      <c r="AT87" s="19"/>
      <c r="AU87" s="19"/>
      <c r="AV87" s="19"/>
      <c r="AW87" s="28"/>
      <c r="AX87" s="53">
        <f t="shared" si="101"/>
        <v>0</v>
      </c>
      <c r="AY87" s="19">
        <f t="shared" si="102"/>
        <v>0</v>
      </c>
      <c r="AZ87" s="19">
        <f t="shared" si="103"/>
        <v>0</v>
      </c>
      <c r="BA87" s="19">
        <f t="shared" si="104"/>
        <v>0</v>
      </c>
      <c r="BB87" s="19">
        <f t="shared" si="105"/>
        <v>0</v>
      </c>
      <c r="BC87" s="53">
        <f t="shared" si="106"/>
        <v>0</v>
      </c>
      <c r="BD87" s="19">
        <f t="shared" si="107"/>
        <v>0</v>
      </c>
      <c r="BE87" s="19">
        <f>AH86*AK87%</f>
        <v>0</v>
      </c>
      <c r="BF87" s="19">
        <f t="shared" si="109"/>
        <v>0</v>
      </c>
      <c r="BG87" s="19">
        <f t="shared" si="110"/>
        <v>0</v>
      </c>
      <c r="BH87" s="21"/>
      <c r="BI87" s="21"/>
      <c r="BJ87" s="21"/>
      <c r="BK87" s="21"/>
    </row>
    <row r="88" spans="1:63" ht="15" hidden="1" customHeight="1" x14ac:dyDescent="0.25">
      <c r="A88" s="3"/>
      <c r="B88" s="57"/>
      <c r="C88" s="60"/>
      <c r="D88" s="60"/>
      <c r="E88" s="114"/>
      <c r="F88" s="115"/>
      <c r="G88" s="117"/>
      <c r="H88" s="115"/>
      <c r="I88" s="116"/>
      <c r="J88" s="114"/>
      <c r="K88" s="115"/>
      <c r="L88" s="115"/>
      <c r="M88" s="115"/>
      <c r="N88" s="118"/>
      <c r="O88" s="114"/>
      <c r="P88" s="115"/>
      <c r="Q88" s="115"/>
      <c r="R88" s="115"/>
      <c r="S88" s="116"/>
      <c r="T88" s="119"/>
      <c r="U88" s="119"/>
      <c r="V88" s="119"/>
      <c r="W88" s="119"/>
      <c r="X88" s="153"/>
      <c r="Y88" s="114"/>
      <c r="Z88" s="117"/>
      <c r="AA88" s="117"/>
      <c r="AB88" s="117"/>
      <c r="AC88" s="115"/>
      <c r="AD88" s="115"/>
      <c r="AE88" s="118"/>
      <c r="AF88" s="118"/>
      <c r="AG88" s="115"/>
      <c r="AH88" s="115"/>
      <c r="AI88" s="111"/>
      <c r="AJ88" s="119"/>
      <c r="AK88" s="115"/>
      <c r="AL88" s="115"/>
      <c r="AM88" s="116"/>
      <c r="AN88" s="114"/>
      <c r="AO88" s="115"/>
      <c r="AP88" s="115"/>
      <c r="AQ88" s="115"/>
      <c r="AR88" s="116"/>
      <c r="AS88" s="53"/>
      <c r="AT88" s="19"/>
      <c r="AU88" s="19"/>
      <c r="AV88" s="19"/>
      <c r="AW88" s="28"/>
      <c r="AX88" s="53">
        <f t="shared" si="101"/>
        <v>0</v>
      </c>
      <c r="AY88" s="19">
        <f t="shared" si="102"/>
        <v>0</v>
      </c>
      <c r="AZ88" s="19">
        <f t="shared" si="103"/>
        <v>0</v>
      </c>
      <c r="BA88" s="19">
        <f t="shared" si="104"/>
        <v>0</v>
      </c>
      <c r="BB88" s="19">
        <f t="shared" si="105"/>
        <v>0</v>
      </c>
      <c r="BC88" s="53">
        <f t="shared" si="106"/>
        <v>0</v>
      </c>
      <c r="BD88" s="19">
        <f t="shared" si="107"/>
        <v>0</v>
      </c>
      <c r="BE88" s="19">
        <f t="shared" si="108"/>
        <v>0</v>
      </c>
      <c r="BF88" s="19">
        <f t="shared" si="109"/>
        <v>0</v>
      </c>
      <c r="BG88" s="19">
        <f t="shared" si="110"/>
        <v>0</v>
      </c>
      <c r="BH88" s="21"/>
      <c r="BI88" s="21"/>
      <c r="BJ88" s="21"/>
      <c r="BK88" s="21"/>
    </row>
    <row r="89" spans="1:63" ht="15" hidden="1" customHeight="1" x14ac:dyDescent="0.25">
      <c r="A89" s="3"/>
      <c r="B89" s="57"/>
      <c r="C89" s="60"/>
      <c r="D89" s="60"/>
      <c r="E89" s="114"/>
      <c r="F89" s="115"/>
      <c r="G89" s="117"/>
      <c r="H89" s="115"/>
      <c r="I89" s="116"/>
      <c r="J89" s="114"/>
      <c r="K89" s="115"/>
      <c r="L89" s="115"/>
      <c r="M89" s="115"/>
      <c r="N89" s="118"/>
      <c r="O89" s="114"/>
      <c r="P89" s="115"/>
      <c r="Q89" s="115"/>
      <c r="R89" s="115"/>
      <c r="S89" s="116"/>
      <c r="T89" s="119"/>
      <c r="U89" s="119"/>
      <c r="V89" s="119"/>
      <c r="W89" s="119"/>
      <c r="X89" s="153"/>
      <c r="Y89" s="114"/>
      <c r="Z89" s="117"/>
      <c r="AA89" s="117"/>
      <c r="AB89" s="117"/>
      <c r="AC89" s="115"/>
      <c r="AD89" s="115"/>
      <c r="AE89" s="118"/>
      <c r="AF89" s="118"/>
      <c r="AG89" s="115"/>
      <c r="AH89" s="115"/>
      <c r="AI89" s="111"/>
      <c r="AJ89" s="119"/>
      <c r="AK89" s="115"/>
      <c r="AL89" s="115"/>
      <c r="AM89" s="116"/>
      <c r="AN89" s="114"/>
      <c r="AO89" s="115"/>
      <c r="AP89" s="115"/>
      <c r="AQ89" s="115"/>
      <c r="AR89" s="116"/>
      <c r="AS89" s="53"/>
      <c r="AT89" s="19"/>
      <c r="AU89" s="19"/>
      <c r="AV89" s="19"/>
      <c r="AW89" s="28"/>
      <c r="AX89" s="53">
        <f t="shared" si="101"/>
        <v>0</v>
      </c>
      <c r="AY89" s="19">
        <f t="shared" si="102"/>
        <v>0</v>
      </c>
      <c r="AZ89" s="19">
        <f t="shared" si="103"/>
        <v>0</v>
      </c>
      <c r="BA89" s="19">
        <f t="shared" si="104"/>
        <v>0</v>
      </c>
      <c r="BB89" s="19">
        <f t="shared" si="105"/>
        <v>0</v>
      </c>
      <c r="BC89" s="53">
        <f t="shared" si="106"/>
        <v>0</v>
      </c>
      <c r="BD89" s="19">
        <f t="shared" si="107"/>
        <v>0</v>
      </c>
      <c r="BE89" s="19">
        <f t="shared" si="108"/>
        <v>0</v>
      </c>
      <c r="BF89" s="19">
        <f t="shared" si="109"/>
        <v>0</v>
      </c>
      <c r="BG89" s="19">
        <f t="shared" si="110"/>
        <v>0</v>
      </c>
      <c r="BH89" s="21"/>
      <c r="BI89" s="21"/>
      <c r="BJ89" s="21"/>
      <c r="BK89" s="21"/>
    </row>
    <row r="90" spans="1:63" ht="15" hidden="1" customHeight="1" x14ac:dyDescent="0.25">
      <c r="A90" s="3"/>
      <c r="B90" s="57"/>
      <c r="C90" s="60"/>
      <c r="D90" s="60"/>
      <c r="E90" s="114"/>
      <c r="F90" s="115"/>
      <c r="G90" s="117"/>
      <c r="H90" s="115"/>
      <c r="I90" s="116"/>
      <c r="J90" s="114"/>
      <c r="K90" s="115"/>
      <c r="L90" s="115"/>
      <c r="M90" s="115"/>
      <c r="N90" s="118"/>
      <c r="O90" s="114"/>
      <c r="P90" s="115"/>
      <c r="Q90" s="115"/>
      <c r="R90" s="115"/>
      <c r="S90" s="116"/>
      <c r="T90" s="119"/>
      <c r="U90" s="119"/>
      <c r="V90" s="119"/>
      <c r="W90" s="119"/>
      <c r="X90" s="153"/>
      <c r="Y90" s="114"/>
      <c r="Z90" s="117"/>
      <c r="AA90" s="117"/>
      <c r="AB90" s="117"/>
      <c r="AC90" s="115"/>
      <c r="AD90" s="115"/>
      <c r="AE90" s="118"/>
      <c r="AF90" s="118"/>
      <c r="AG90" s="115"/>
      <c r="AH90" s="115"/>
      <c r="AI90" s="111"/>
      <c r="AJ90" s="119"/>
      <c r="AK90" s="115"/>
      <c r="AL90" s="115"/>
      <c r="AM90" s="116"/>
      <c r="AN90" s="114"/>
      <c r="AO90" s="115"/>
      <c r="AP90" s="115"/>
      <c r="AQ90" s="115"/>
      <c r="AR90" s="116"/>
      <c r="AS90" s="53"/>
      <c r="AT90" s="19"/>
      <c r="AU90" s="19"/>
      <c r="AV90" s="19"/>
      <c r="AW90" s="28"/>
      <c r="AX90" s="53">
        <f t="shared" si="101"/>
        <v>0</v>
      </c>
      <c r="AY90" s="19">
        <f t="shared" si="102"/>
        <v>0</v>
      </c>
      <c r="AZ90" s="19">
        <f t="shared" si="103"/>
        <v>0</v>
      </c>
      <c r="BA90" s="19">
        <f t="shared" si="104"/>
        <v>0</v>
      </c>
      <c r="BB90" s="19">
        <f t="shared" si="105"/>
        <v>0</v>
      </c>
      <c r="BC90" s="53">
        <f t="shared" si="106"/>
        <v>0</v>
      </c>
      <c r="BD90" s="19">
        <f t="shared" si="107"/>
        <v>0</v>
      </c>
      <c r="BE90" s="19">
        <f t="shared" si="108"/>
        <v>0</v>
      </c>
      <c r="BF90" s="19">
        <f t="shared" si="109"/>
        <v>0</v>
      </c>
      <c r="BG90" s="19">
        <f t="shared" si="110"/>
        <v>0</v>
      </c>
      <c r="BH90" s="21"/>
      <c r="BI90" s="21"/>
      <c r="BJ90" s="21"/>
      <c r="BK90" s="21"/>
    </row>
    <row r="91" spans="1:63" ht="15" hidden="1" customHeight="1" x14ac:dyDescent="0.25">
      <c r="A91" s="3"/>
      <c r="B91" s="57"/>
      <c r="C91" s="60"/>
      <c r="D91" s="60"/>
      <c r="E91" s="114"/>
      <c r="F91" s="115"/>
      <c r="G91" s="117"/>
      <c r="H91" s="115"/>
      <c r="I91" s="116"/>
      <c r="J91" s="114"/>
      <c r="K91" s="115"/>
      <c r="L91" s="115"/>
      <c r="M91" s="115"/>
      <c r="N91" s="118"/>
      <c r="O91" s="114"/>
      <c r="P91" s="115"/>
      <c r="Q91" s="115"/>
      <c r="R91" s="115"/>
      <c r="S91" s="116"/>
      <c r="T91" s="119"/>
      <c r="U91" s="119"/>
      <c r="V91" s="119"/>
      <c r="W91" s="119"/>
      <c r="X91" s="153"/>
      <c r="Y91" s="114"/>
      <c r="Z91" s="117"/>
      <c r="AA91" s="117"/>
      <c r="AB91" s="117"/>
      <c r="AC91" s="115"/>
      <c r="AD91" s="115"/>
      <c r="AE91" s="118"/>
      <c r="AF91" s="118"/>
      <c r="AG91" s="115"/>
      <c r="AH91" s="115"/>
      <c r="AI91" s="111"/>
      <c r="AJ91" s="119"/>
      <c r="AK91" s="115"/>
      <c r="AL91" s="115"/>
      <c r="AM91" s="116"/>
      <c r="AN91" s="114"/>
      <c r="AO91" s="115"/>
      <c r="AP91" s="115"/>
      <c r="AQ91" s="115"/>
      <c r="AR91" s="116"/>
      <c r="AS91" s="53"/>
      <c r="AT91" s="19"/>
      <c r="AU91" s="19"/>
      <c r="AV91" s="19"/>
      <c r="AW91" s="28"/>
      <c r="AX91" s="53">
        <f t="shared" si="101"/>
        <v>0</v>
      </c>
      <c r="AY91" s="19">
        <f t="shared" si="102"/>
        <v>0</v>
      </c>
      <c r="AZ91" s="19">
        <f t="shared" si="103"/>
        <v>0</v>
      </c>
      <c r="BA91" s="19">
        <f t="shared" si="104"/>
        <v>0</v>
      </c>
      <c r="BB91" s="19">
        <f t="shared" si="105"/>
        <v>0</v>
      </c>
      <c r="BC91" s="53">
        <f t="shared" si="106"/>
        <v>0</v>
      </c>
      <c r="BD91" s="19">
        <f t="shared" si="107"/>
        <v>0</v>
      </c>
      <c r="BE91" s="19">
        <f t="shared" si="108"/>
        <v>0</v>
      </c>
      <c r="BF91" s="19">
        <f t="shared" si="109"/>
        <v>0</v>
      </c>
      <c r="BG91" s="19">
        <f t="shared" si="110"/>
        <v>0</v>
      </c>
      <c r="BH91" s="21"/>
      <c r="BI91" s="21"/>
      <c r="BJ91" s="21"/>
      <c r="BK91" s="21"/>
    </row>
    <row r="92" spans="1:63" s="135" customFormat="1" ht="15" hidden="1" customHeight="1" x14ac:dyDescent="0.25">
      <c r="A92" s="133"/>
      <c r="B92" s="147"/>
      <c r="C92" s="148"/>
      <c r="D92" s="148"/>
      <c r="E92" s="174"/>
      <c r="F92" s="175"/>
      <c r="G92" s="176"/>
      <c r="H92" s="175"/>
      <c r="I92" s="177"/>
      <c r="J92" s="174"/>
      <c r="K92" s="175"/>
      <c r="L92" s="175"/>
      <c r="M92" s="175"/>
      <c r="N92" s="178"/>
      <c r="O92" s="174"/>
      <c r="P92" s="175"/>
      <c r="Q92" s="175"/>
      <c r="R92" s="175"/>
      <c r="S92" s="177"/>
      <c r="T92" s="179"/>
      <c r="U92" s="179"/>
      <c r="V92" s="179"/>
      <c r="W92" s="179"/>
      <c r="X92" s="180"/>
      <c r="Y92" s="174"/>
      <c r="Z92" s="176"/>
      <c r="AA92" s="176"/>
      <c r="AB92" s="176"/>
      <c r="AC92" s="175"/>
      <c r="AD92" s="175"/>
      <c r="AE92" s="178"/>
      <c r="AF92" s="178"/>
      <c r="AG92" s="175"/>
      <c r="AH92" s="175"/>
      <c r="AI92" s="181"/>
      <c r="AJ92" s="179"/>
      <c r="AK92" s="175"/>
      <c r="AL92" s="175"/>
      <c r="AM92" s="177"/>
      <c r="AN92" s="174"/>
      <c r="AO92" s="175"/>
      <c r="AP92" s="175"/>
      <c r="AQ92" s="175"/>
      <c r="AR92" s="177"/>
      <c r="AS92" s="151"/>
      <c r="AT92" s="149"/>
      <c r="AU92" s="149"/>
      <c r="AV92" s="149"/>
      <c r="AW92" s="150"/>
      <c r="AX92" s="151">
        <f t="shared" si="101"/>
        <v>0</v>
      </c>
      <c r="AY92" s="149">
        <f t="shared" si="102"/>
        <v>0</v>
      </c>
      <c r="AZ92" s="149">
        <f t="shared" si="103"/>
        <v>0</v>
      </c>
      <c r="BA92" s="149">
        <f t="shared" si="104"/>
        <v>0</v>
      </c>
      <c r="BB92" s="149">
        <f t="shared" si="105"/>
        <v>0</v>
      </c>
      <c r="BC92" s="151">
        <f t="shared" si="106"/>
        <v>0</v>
      </c>
      <c r="BD92" s="149">
        <f t="shared" si="107"/>
        <v>0</v>
      </c>
      <c r="BE92" s="149">
        <f t="shared" si="108"/>
        <v>0</v>
      </c>
      <c r="BF92" s="149">
        <f t="shared" si="109"/>
        <v>0</v>
      </c>
      <c r="BG92" s="149">
        <f t="shared" si="110"/>
        <v>0</v>
      </c>
      <c r="BH92" s="134"/>
      <c r="BI92" s="134"/>
      <c r="BJ92" s="134"/>
      <c r="BK92" s="134"/>
    </row>
    <row r="93" spans="1:63" s="146" customFormat="1" ht="15" hidden="1" customHeight="1" x14ac:dyDescent="0.25">
      <c r="A93" s="136"/>
      <c r="B93" s="90"/>
      <c r="C93" s="137"/>
      <c r="D93" s="137"/>
      <c r="E93" s="114"/>
      <c r="F93" s="115"/>
      <c r="G93" s="117"/>
      <c r="H93" s="115"/>
      <c r="I93" s="116"/>
      <c r="J93" s="114"/>
      <c r="K93" s="115"/>
      <c r="L93" s="115"/>
      <c r="M93" s="115"/>
      <c r="N93" s="118"/>
      <c r="O93" s="114"/>
      <c r="P93" s="115"/>
      <c r="Q93" s="115"/>
      <c r="R93" s="115"/>
      <c r="S93" s="116"/>
      <c r="T93" s="119"/>
      <c r="U93" s="119"/>
      <c r="V93" s="119"/>
      <c r="W93" s="119"/>
      <c r="X93" s="153"/>
      <c r="Y93" s="114"/>
      <c r="Z93" s="115"/>
      <c r="AA93" s="115"/>
      <c r="AB93" s="117"/>
      <c r="AC93" s="115"/>
      <c r="AD93" s="115"/>
      <c r="AE93" s="118"/>
      <c r="AF93" s="118"/>
      <c r="AG93" s="115"/>
      <c r="AH93" s="115"/>
      <c r="AI93" s="111"/>
      <c r="AJ93" s="119"/>
      <c r="AK93" s="115"/>
      <c r="AL93" s="115"/>
      <c r="AM93" s="116"/>
      <c r="AN93" s="114"/>
      <c r="AO93" s="115"/>
      <c r="AP93" s="115"/>
      <c r="AQ93" s="115"/>
      <c r="AR93" s="116"/>
      <c r="AS93" s="144"/>
      <c r="AT93" s="139"/>
      <c r="AU93" s="139"/>
      <c r="AV93" s="139"/>
      <c r="AW93" s="141"/>
      <c r="AX93" s="144">
        <f t="shared" si="101"/>
        <v>0</v>
      </c>
      <c r="AY93" s="139">
        <f t="shared" si="102"/>
        <v>0</v>
      </c>
      <c r="AZ93" s="139">
        <f t="shared" si="103"/>
        <v>0</v>
      </c>
      <c r="BA93" s="139">
        <f t="shared" si="104"/>
        <v>0</v>
      </c>
      <c r="BB93" s="139">
        <f t="shared" si="105"/>
        <v>0</v>
      </c>
      <c r="BC93" s="144">
        <f t="shared" si="106"/>
        <v>0</v>
      </c>
      <c r="BD93" s="139">
        <f t="shared" si="107"/>
        <v>0</v>
      </c>
      <c r="BE93" s="139">
        <f t="shared" si="108"/>
        <v>0</v>
      </c>
      <c r="BF93" s="139">
        <f t="shared" si="109"/>
        <v>0</v>
      </c>
      <c r="BG93" s="139">
        <f t="shared" si="110"/>
        <v>0</v>
      </c>
      <c r="BH93" s="145"/>
      <c r="BI93" s="145"/>
      <c r="BJ93" s="145"/>
      <c r="BK93" s="145"/>
    </row>
    <row r="94" spans="1:63" ht="15" hidden="1" customHeight="1" x14ac:dyDescent="0.25">
      <c r="A94" s="4"/>
      <c r="B94" s="58"/>
      <c r="C94" s="58"/>
      <c r="D94" s="58"/>
      <c r="E94" s="5"/>
      <c r="F94" s="9"/>
      <c r="G94" s="9"/>
      <c r="H94" s="9"/>
      <c r="I94" s="63"/>
      <c r="J94" s="5"/>
      <c r="K94" s="9"/>
      <c r="L94" s="9"/>
      <c r="M94" s="9"/>
      <c r="N94" s="83"/>
      <c r="O94" s="9"/>
      <c r="P94" s="9"/>
      <c r="Q94" s="9"/>
      <c r="R94" s="9"/>
      <c r="S94" s="9"/>
      <c r="T94" s="53"/>
      <c r="U94" s="19"/>
      <c r="V94" s="19"/>
      <c r="W94" s="28"/>
      <c r="X94" s="155"/>
      <c r="Y94" s="65"/>
      <c r="Z94" s="10"/>
      <c r="AA94" s="10"/>
      <c r="AB94" s="10"/>
      <c r="AC94" s="19"/>
      <c r="AD94" s="19"/>
      <c r="AE94" s="88"/>
      <c r="AF94" s="88"/>
      <c r="AG94" s="19"/>
      <c r="AH94" s="19"/>
      <c r="AI94" s="53"/>
      <c r="AJ94" s="53"/>
      <c r="AK94" s="19"/>
      <c r="AL94" s="19"/>
      <c r="AM94" s="28"/>
      <c r="AN94" s="65"/>
      <c r="AO94" s="19"/>
      <c r="AP94" s="19"/>
      <c r="AQ94" s="19"/>
      <c r="AR94" s="28"/>
      <c r="AS94" s="53"/>
      <c r="AT94" s="19"/>
      <c r="AU94" s="19"/>
      <c r="AV94" s="19"/>
      <c r="AW94" s="28"/>
      <c r="AX94" s="53"/>
      <c r="AY94" s="19"/>
      <c r="AZ94" s="19"/>
      <c r="BA94" s="19"/>
      <c r="BB94" s="28"/>
      <c r="BC94" s="53"/>
      <c r="BD94" s="19"/>
      <c r="BE94" s="19"/>
      <c r="BF94" s="19"/>
      <c r="BG94" s="28"/>
      <c r="BH94" s="21"/>
      <c r="BI94" s="21"/>
      <c r="BJ94" s="21"/>
      <c r="BK94" s="21"/>
    </row>
    <row r="95" spans="1:63" ht="15" hidden="1" customHeight="1" x14ac:dyDescent="0.25">
      <c r="A95" s="4"/>
      <c r="B95" s="58"/>
      <c r="C95" s="58"/>
      <c r="D95" s="58"/>
      <c r="E95" s="5"/>
      <c r="F95" s="9"/>
      <c r="G95" s="9"/>
      <c r="H95" s="9"/>
      <c r="I95" s="63"/>
      <c r="J95" s="5"/>
      <c r="K95" s="9"/>
      <c r="L95" s="9"/>
      <c r="M95" s="9"/>
      <c r="N95" s="83"/>
      <c r="O95" s="9"/>
      <c r="P95" s="9"/>
      <c r="Q95" s="9"/>
      <c r="R95" s="9"/>
      <c r="S95" s="9"/>
      <c r="T95" s="53"/>
      <c r="U95" s="19"/>
      <c r="V95" s="19"/>
      <c r="W95" s="28"/>
      <c r="X95" s="155"/>
      <c r="Y95" s="65"/>
      <c r="Z95" s="10"/>
      <c r="AA95" s="10"/>
      <c r="AB95" s="10"/>
      <c r="AC95" s="19"/>
      <c r="AD95" s="19"/>
      <c r="AE95" s="88"/>
      <c r="AF95" s="88"/>
      <c r="AG95" s="19"/>
      <c r="AH95" s="19"/>
      <c r="AI95" s="53"/>
      <c r="AJ95" s="53"/>
      <c r="AK95" s="19"/>
      <c r="AL95" s="19"/>
      <c r="AM95" s="28"/>
      <c r="AN95" s="65"/>
      <c r="AO95" s="19"/>
      <c r="AP95" s="19"/>
      <c r="AQ95" s="19"/>
      <c r="AR95" s="28"/>
      <c r="AS95" s="53"/>
      <c r="AT95" s="19"/>
      <c r="AU95" s="19"/>
      <c r="AV95" s="19"/>
      <c r="AW95" s="28"/>
      <c r="AX95" s="53"/>
      <c r="AY95" s="19"/>
      <c r="AZ95" s="19"/>
      <c r="BA95" s="19"/>
      <c r="BB95" s="28"/>
      <c r="BC95" s="53"/>
      <c r="BD95" s="19"/>
      <c r="BE95" s="19"/>
      <c r="BF95" s="19"/>
      <c r="BG95" s="28"/>
      <c r="BH95" s="21"/>
      <c r="BI95" s="21"/>
      <c r="BJ95" s="21"/>
      <c r="BK95" s="21"/>
    </row>
    <row r="96" spans="1:63" ht="15" hidden="1" customHeight="1" x14ac:dyDescent="0.25">
      <c r="A96" s="4"/>
      <c r="B96" s="58"/>
      <c r="C96" s="58"/>
      <c r="D96" s="58"/>
      <c r="E96" s="5"/>
      <c r="F96" s="9"/>
      <c r="G96" s="9"/>
      <c r="H96" s="9"/>
      <c r="I96" s="63"/>
      <c r="J96" s="5"/>
      <c r="K96" s="9"/>
      <c r="L96" s="9"/>
      <c r="M96" s="9"/>
      <c r="N96" s="83"/>
      <c r="O96" s="9"/>
      <c r="P96" s="9"/>
      <c r="Q96" s="9"/>
      <c r="R96" s="9"/>
      <c r="S96" s="9"/>
      <c r="T96" s="53"/>
      <c r="U96" s="19"/>
      <c r="V96" s="19"/>
      <c r="W96" s="28"/>
      <c r="X96" s="155"/>
      <c r="Y96" s="65"/>
      <c r="Z96" s="10"/>
      <c r="AA96" s="10"/>
      <c r="AB96" s="10"/>
      <c r="AC96" s="19"/>
      <c r="AD96" s="19"/>
      <c r="AE96" s="88"/>
      <c r="AF96" s="88"/>
      <c r="AG96" s="19"/>
      <c r="AH96" s="19"/>
      <c r="AI96" s="53"/>
      <c r="AJ96" s="53"/>
      <c r="AK96" s="19"/>
      <c r="AL96" s="19"/>
      <c r="AM96" s="28"/>
      <c r="AN96" s="65"/>
      <c r="AO96" s="19"/>
      <c r="AP96" s="19"/>
      <c r="AQ96" s="19"/>
      <c r="AR96" s="28"/>
      <c r="AS96" s="53"/>
      <c r="AT96" s="19"/>
      <c r="AU96" s="19"/>
      <c r="AV96" s="19"/>
      <c r="AW96" s="28"/>
      <c r="AX96" s="53"/>
      <c r="AY96" s="19"/>
      <c r="AZ96" s="19"/>
      <c r="BA96" s="19"/>
      <c r="BB96" s="28"/>
      <c r="BC96" s="53"/>
      <c r="BD96" s="19"/>
      <c r="BE96" s="19"/>
      <c r="BF96" s="19"/>
      <c r="BG96" s="28"/>
      <c r="BH96" s="21"/>
      <c r="BI96" s="21"/>
      <c r="BJ96" s="21"/>
      <c r="BK96" s="21"/>
    </row>
    <row r="97" spans="1:63" ht="15" hidden="1" customHeight="1" x14ac:dyDescent="0.25">
      <c r="A97" s="4"/>
      <c r="B97" s="58"/>
      <c r="C97" s="58"/>
      <c r="D97" s="58"/>
      <c r="E97" s="5"/>
      <c r="F97" s="9"/>
      <c r="G97" s="9"/>
      <c r="H97" s="9"/>
      <c r="I97" s="63"/>
      <c r="J97" s="5"/>
      <c r="K97" s="9"/>
      <c r="L97" s="9"/>
      <c r="M97" s="9"/>
      <c r="N97" s="83"/>
      <c r="O97" s="9"/>
      <c r="P97" s="9"/>
      <c r="Q97" s="9"/>
      <c r="R97" s="9"/>
      <c r="S97" s="9"/>
      <c r="T97" s="53"/>
      <c r="U97" s="19"/>
      <c r="V97" s="19"/>
      <c r="W97" s="28"/>
      <c r="X97" s="155"/>
      <c r="Y97" s="65"/>
      <c r="Z97" s="10"/>
      <c r="AA97" s="10"/>
      <c r="AB97" s="10"/>
      <c r="AC97" s="19"/>
      <c r="AD97" s="19"/>
      <c r="AE97" s="88"/>
      <c r="AF97" s="88"/>
      <c r="AG97" s="19"/>
      <c r="AH97" s="19"/>
      <c r="AI97" s="53"/>
      <c r="AJ97" s="53"/>
      <c r="AK97" s="19"/>
      <c r="AL97" s="19"/>
      <c r="AM97" s="28"/>
      <c r="AN97" s="65"/>
      <c r="AO97" s="19"/>
      <c r="AP97" s="19"/>
      <c r="AQ97" s="19"/>
      <c r="AR97" s="28"/>
      <c r="AS97" s="53"/>
      <c r="AT97" s="19"/>
      <c r="AU97" s="19"/>
      <c r="AV97" s="19"/>
      <c r="AW97" s="28"/>
      <c r="AX97" s="53"/>
      <c r="AY97" s="19"/>
      <c r="AZ97" s="19"/>
      <c r="BA97" s="19"/>
      <c r="BB97" s="28"/>
      <c r="BC97" s="53"/>
      <c r="BD97" s="19"/>
      <c r="BE97" s="19"/>
      <c r="BF97" s="19"/>
      <c r="BG97" s="28"/>
      <c r="BH97" s="21"/>
      <c r="BI97" s="21"/>
      <c r="BJ97" s="21"/>
      <c r="BK97" s="21"/>
    </row>
    <row r="98" spans="1:63" ht="15" hidden="1" customHeight="1" x14ac:dyDescent="0.25">
      <c r="A98" s="8"/>
      <c r="B98" s="58"/>
      <c r="C98" s="58"/>
      <c r="D98" s="58"/>
      <c r="E98" s="5"/>
      <c r="F98" s="9"/>
      <c r="G98" s="9"/>
      <c r="H98" s="9"/>
      <c r="I98" s="63"/>
      <c r="J98" s="5"/>
      <c r="K98" s="9"/>
      <c r="L98" s="9"/>
      <c r="M98" s="9"/>
      <c r="N98" s="83"/>
      <c r="O98" s="9"/>
      <c r="P98" s="9"/>
      <c r="Q98" s="9"/>
      <c r="R98" s="9"/>
      <c r="S98" s="9"/>
      <c r="T98" s="53"/>
      <c r="U98" s="19"/>
      <c r="V98" s="19"/>
      <c r="W98" s="28"/>
      <c r="X98" s="155"/>
      <c r="Y98" s="65"/>
      <c r="Z98" s="10"/>
      <c r="AA98" s="10"/>
      <c r="AB98" s="10"/>
      <c r="AC98" s="19"/>
      <c r="AD98" s="19"/>
      <c r="AE98" s="88"/>
      <c r="AF98" s="88"/>
      <c r="AG98" s="19"/>
      <c r="AH98" s="19"/>
      <c r="AI98" s="53"/>
      <c r="AJ98" s="53"/>
      <c r="AK98" s="19"/>
      <c r="AL98" s="19"/>
      <c r="AM98" s="28"/>
      <c r="AN98" s="65"/>
      <c r="AO98" s="19"/>
      <c r="AP98" s="19"/>
      <c r="AQ98" s="19"/>
      <c r="AR98" s="28"/>
      <c r="AS98" s="53"/>
      <c r="AT98" s="19"/>
      <c r="AU98" s="19"/>
      <c r="AV98" s="19"/>
      <c r="AW98" s="28"/>
      <c r="AX98" s="53"/>
      <c r="AY98" s="19"/>
      <c r="AZ98" s="19"/>
      <c r="BA98" s="19"/>
      <c r="BB98" s="28"/>
      <c r="BC98" s="53"/>
      <c r="BD98" s="19"/>
      <c r="BE98" s="19"/>
      <c r="BF98" s="19"/>
      <c r="BG98" s="28"/>
      <c r="BH98" s="21"/>
      <c r="BI98" s="21"/>
      <c r="BJ98" s="21"/>
      <c r="BK98" s="21"/>
    </row>
    <row r="99" spans="1:63" ht="15" hidden="1" customHeight="1" x14ac:dyDescent="0.25">
      <c r="A99" s="8"/>
      <c r="B99" s="58"/>
      <c r="C99" s="58"/>
      <c r="D99" s="58"/>
      <c r="E99" s="5"/>
      <c r="F99" s="9"/>
      <c r="G99" s="9"/>
      <c r="H99" s="9"/>
      <c r="I99" s="63"/>
      <c r="J99" s="5"/>
      <c r="K99" s="9"/>
      <c r="L99" s="9"/>
      <c r="M99" s="9"/>
      <c r="N99" s="83"/>
      <c r="O99" s="9"/>
      <c r="P99" s="9"/>
      <c r="Q99" s="9"/>
      <c r="R99" s="9"/>
      <c r="S99" s="9"/>
      <c r="T99" s="53"/>
      <c r="U99" s="19"/>
      <c r="V99" s="19"/>
      <c r="W99" s="28"/>
      <c r="X99" s="155"/>
      <c r="Y99" s="65"/>
      <c r="Z99" s="10"/>
      <c r="AA99" s="10"/>
      <c r="AB99" s="10"/>
      <c r="AC99" s="19"/>
      <c r="AD99" s="19"/>
      <c r="AE99" s="88"/>
      <c r="AF99" s="88"/>
      <c r="AG99" s="19"/>
      <c r="AH99" s="19"/>
      <c r="AI99" s="53"/>
      <c r="AJ99" s="53"/>
      <c r="AK99" s="19"/>
      <c r="AL99" s="19"/>
      <c r="AM99" s="28"/>
      <c r="AN99" s="65"/>
      <c r="AO99" s="19"/>
      <c r="AP99" s="19"/>
      <c r="AQ99" s="19"/>
      <c r="AR99" s="28"/>
      <c r="AS99" s="53"/>
      <c r="AT99" s="19"/>
      <c r="AU99" s="19"/>
      <c r="AV99" s="19"/>
      <c r="AW99" s="28"/>
      <c r="AX99" s="53"/>
      <c r="AY99" s="19"/>
      <c r="AZ99" s="19"/>
      <c r="BA99" s="19"/>
      <c r="BB99" s="28"/>
      <c r="BC99" s="53"/>
      <c r="BD99" s="19"/>
      <c r="BE99" s="19"/>
      <c r="BF99" s="19"/>
      <c r="BG99" s="28"/>
      <c r="BH99" s="21"/>
      <c r="BI99" s="21"/>
      <c r="BJ99" s="21"/>
      <c r="BK99" s="21"/>
    </row>
    <row r="100" spans="1:63" hidden="1" x14ac:dyDescent="0.25">
      <c r="A100" s="4"/>
      <c r="B100" s="58"/>
      <c r="C100" s="58"/>
      <c r="D100" s="58"/>
      <c r="E100" s="5"/>
      <c r="F100" s="9"/>
      <c r="G100" s="9"/>
      <c r="H100" s="9"/>
      <c r="I100" s="63"/>
      <c r="J100" s="5"/>
      <c r="K100" s="9"/>
      <c r="L100" s="9"/>
      <c r="M100" s="9"/>
      <c r="N100" s="83"/>
      <c r="O100" s="9"/>
      <c r="P100" s="9"/>
      <c r="Q100" s="9"/>
      <c r="R100" s="9"/>
      <c r="S100" s="9"/>
      <c r="T100" s="53"/>
      <c r="U100" s="19"/>
      <c r="V100" s="19"/>
      <c r="W100" s="28"/>
      <c r="X100" s="155"/>
      <c r="Y100" s="65"/>
      <c r="Z100" s="10"/>
      <c r="AA100" s="10"/>
      <c r="AB100" s="10"/>
      <c r="AC100" s="19"/>
      <c r="AD100" s="19"/>
      <c r="AE100" s="88"/>
      <c r="AF100" s="88"/>
      <c r="AG100" s="19"/>
      <c r="AH100" s="19"/>
      <c r="AI100" s="53"/>
      <c r="AJ100" s="53"/>
      <c r="AK100" s="19"/>
      <c r="AL100" s="19"/>
      <c r="AM100" s="28"/>
      <c r="AN100" s="65"/>
      <c r="AO100" s="19"/>
      <c r="AP100" s="19"/>
      <c r="AQ100" s="19"/>
      <c r="AR100" s="28"/>
      <c r="AS100" s="53"/>
      <c r="AT100" s="19"/>
      <c r="AU100" s="19"/>
      <c r="AV100" s="19"/>
      <c r="AW100" s="28"/>
      <c r="AX100" s="53"/>
      <c r="AY100" s="19"/>
      <c r="AZ100" s="19"/>
      <c r="BA100" s="19"/>
      <c r="BB100" s="28"/>
      <c r="BC100" s="53"/>
      <c r="BD100" s="19"/>
      <c r="BE100" s="19"/>
      <c r="BF100" s="19"/>
      <c r="BG100" s="28"/>
      <c r="BH100" s="21"/>
      <c r="BI100" s="21"/>
      <c r="BJ100" s="21"/>
      <c r="BK100" s="21"/>
    </row>
    <row r="101" spans="1:63" ht="15.75" hidden="1" thickBot="1" x14ac:dyDescent="0.3">
      <c r="A101" s="12"/>
      <c r="B101" s="69"/>
      <c r="C101" s="69"/>
      <c r="D101" s="69"/>
      <c r="E101" s="13"/>
      <c r="F101" s="14"/>
      <c r="G101" s="14"/>
      <c r="H101" s="14"/>
      <c r="I101" s="73"/>
      <c r="J101" s="13"/>
      <c r="K101" s="14"/>
      <c r="L101" s="14"/>
      <c r="M101" s="14"/>
      <c r="N101" s="84"/>
      <c r="O101" s="9"/>
      <c r="P101" s="9"/>
      <c r="Q101" s="9"/>
      <c r="R101" s="9"/>
      <c r="S101" s="9"/>
      <c r="T101" s="75"/>
      <c r="U101" s="42"/>
      <c r="V101" s="42"/>
      <c r="W101" s="44"/>
      <c r="X101" s="156"/>
      <c r="Y101" s="76"/>
      <c r="Z101" s="43"/>
      <c r="AA101" s="43"/>
      <c r="AB101" s="43"/>
      <c r="AC101" s="42"/>
      <c r="AD101" s="42"/>
      <c r="AE101" s="89"/>
      <c r="AF101" s="89"/>
      <c r="AG101" s="42"/>
      <c r="AH101" s="42"/>
      <c r="AI101" s="75"/>
      <c r="AJ101" s="75"/>
      <c r="AK101" s="42"/>
      <c r="AL101" s="42"/>
      <c r="AM101" s="44"/>
      <c r="AN101" s="76"/>
      <c r="AO101" s="42"/>
      <c r="AP101" s="42"/>
      <c r="AQ101" s="42"/>
      <c r="AR101" s="44"/>
      <c r="AS101" s="75"/>
      <c r="AT101" s="42"/>
      <c r="AU101" s="42"/>
      <c r="AV101" s="42"/>
      <c r="AW101" s="44"/>
      <c r="AX101" s="54"/>
      <c r="AY101" s="29"/>
      <c r="AZ101" s="29"/>
      <c r="BA101" s="29"/>
      <c r="BB101" s="30"/>
      <c r="BC101" s="54"/>
      <c r="BD101" s="29"/>
      <c r="BE101" s="29"/>
      <c r="BF101" s="29"/>
      <c r="BG101" s="30"/>
      <c r="BH101" s="21"/>
      <c r="BI101" s="21"/>
      <c r="BJ101" s="21"/>
      <c r="BK101" s="21"/>
    </row>
    <row r="102" spans="1:63" ht="15.75" hidden="1" thickBot="1" x14ac:dyDescent="0.3">
      <c r="A102" s="66"/>
      <c r="B102" s="70"/>
      <c r="C102" s="71"/>
      <c r="D102" s="71"/>
      <c r="E102" s="15"/>
      <c r="F102" s="16"/>
      <c r="G102" s="16"/>
      <c r="H102" s="16"/>
      <c r="I102" s="74"/>
      <c r="J102" s="15"/>
      <c r="K102" s="16"/>
      <c r="L102" s="16"/>
      <c r="M102" s="16"/>
      <c r="N102" s="74"/>
      <c r="O102" s="182"/>
      <c r="P102" s="182"/>
      <c r="Q102" s="182"/>
      <c r="R102" s="182"/>
      <c r="S102" s="182"/>
      <c r="T102" s="77"/>
      <c r="U102" s="17"/>
      <c r="V102" s="17"/>
      <c r="W102" s="46"/>
      <c r="X102" s="157"/>
      <c r="Y102" s="77"/>
      <c r="Z102" s="45"/>
      <c r="AA102" s="45"/>
      <c r="AB102" s="45"/>
      <c r="AC102" s="17"/>
      <c r="AD102" s="17"/>
      <c r="AE102" s="46"/>
      <c r="AF102" s="92"/>
      <c r="AG102" s="71"/>
      <c r="AH102" s="71"/>
      <c r="AI102" s="92"/>
      <c r="AJ102" s="77"/>
      <c r="AK102" s="17"/>
      <c r="AL102" s="17"/>
      <c r="AM102" s="46"/>
      <c r="AN102" s="77"/>
      <c r="AO102" s="17"/>
      <c r="AP102" s="17"/>
      <c r="AQ102" s="17"/>
      <c r="AR102" s="46"/>
      <c r="AS102" s="68"/>
      <c r="AT102" s="17"/>
      <c r="AU102" s="17"/>
      <c r="AV102" s="17"/>
      <c r="AW102" s="46"/>
      <c r="AX102" s="55"/>
      <c r="AY102" s="47"/>
      <c r="AZ102" s="47"/>
      <c r="BA102" s="47"/>
      <c r="BB102" s="48"/>
      <c r="BC102" s="55"/>
      <c r="BD102" s="47"/>
      <c r="BE102" s="47"/>
      <c r="BF102" s="47"/>
      <c r="BG102" s="48"/>
      <c r="BH102" s="21"/>
      <c r="BI102" s="21"/>
      <c r="BJ102" s="21"/>
      <c r="BK102" s="21"/>
    </row>
    <row r="103" spans="1:63" hidden="1" x14ac:dyDescent="0.25">
      <c r="A103" s="185"/>
      <c r="B103" s="185"/>
      <c r="C103" s="21"/>
      <c r="D103" s="21"/>
      <c r="E103" s="185"/>
      <c r="F103" s="185"/>
      <c r="G103" s="185"/>
      <c r="H103" s="185"/>
      <c r="I103" s="185"/>
      <c r="J103" s="185"/>
      <c r="K103" s="185"/>
      <c r="L103" s="185"/>
      <c r="M103" s="185"/>
      <c r="N103" s="185"/>
      <c r="O103" s="185"/>
      <c r="P103" s="185"/>
      <c r="Q103" s="185"/>
      <c r="R103" s="185"/>
      <c r="S103" s="185"/>
      <c r="T103" s="21"/>
      <c r="U103" s="21"/>
      <c r="V103" s="21"/>
      <c r="W103" s="21"/>
      <c r="X103" s="185"/>
      <c r="Y103" s="21"/>
      <c r="Z103" s="20"/>
      <c r="AA103" s="20"/>
      <c r="AB103" s="20"/>
      <c r="AC103" s="21"/>
      <c r="AD103" s="21"/>
      <c r="AE103" s="21"/>
      <c r="AF103" s="21"/>
      <c r="AG103" s="21"/>
      <c r="AH103" s="21"/>
      <c r="AI103" s="21"/>
      <c r="AJ103" s="21"/>
      <c r="AK103" s="21"/>
      <c r="AL103" s="21"/>
      <c r="AM103" s="21"/>
      <c r="AN103" s="21"/>
      <c r="AO103" s="21"/>
      <c r="AP103" s="21"/>
      <c r="AQ103" s="21"/>
      <c r="AR103" s="21"/>
      <c r="AS103" s="21"/>
      <c r="AT103" s="21"/>
      <c r="AU103" s="21"/>
      <c r="AV103" s="21"/>
      <c r="AW103" s="21"/>
      <c r="AX103" s="21"/>
      <c r="AY103" s="21"/>
      <c r="AZ103" s="21"/>
      <c r="BA103" s="21"/>
      <c r="BB103" s="21"/>
      <c r="BC103" s="21"/>
      <c r="BD103" s="21"/>
      <c r="BE103" s="21"/>
      <c r="BF103" s="21"/>
      <c r="BG103" s="21"/>
      <c r="BH103" s="21"/>
      <c r="BI103" s="21"/>
      <c r="BJ103" s="21"/>
      <c r="BK103" s="21"/>
    </row>
    <row r="104" spans="1:63" hidden="1" x14ac:dyDescent="0.25">
      <c r="A104" s="185"/>
      <c r="B104" s="185"/>
      <c r="C104" s="21"/>
      <c r="D104" s="21"/>
      <c r="E104" s="185"/>
      <c r="F104" s="185"/>
      <c r="G104" s="185"/>
      <c r="H104" s="185"/>
      <c r="I104" s="185"/>
      <c r="J104" s="185"/>
      <c r="K104" s="185"/>
      <c r="L104" s="185"/>
      <c r="M104" s="185"/>
      <c r="N104" s="185"/>
      <c r="O104" s="185"/>
      <c r="P104" s="185"/>
      <c r="Q104" s="185"/>
      <c r="R104" s="185"/>
      <c r="S104" s="185"/>
      <c r="T104" s="21"/>
      <c r="U104" s="21"/>
      <c r="V104" s="21"/>
      <c r="W104" s="21"/>
      <c r="X104" s="185"/>
      <c r="Y104" s="21"/>
      <c r="Z104" s="20"/>
      <c r="AA104" s="20"/>
      <c r="AB104" s="20"/>
      <c r="AC104" s="21"/>
      <c r="AD104" s="21"/>
      <c r="AE104" s="21"/>
      <c r="AF104" s="21"/>
      <c r="AG104" s="21"/>
      <c r="AH104" s="21"/>
      <c r="AI104" s="21"/>
      <c r="AJ104" s="21"/>
      <c r="AK104" s="21"/>
      <c r="AL104" s="21"/>
      <c r="AM104" s="21"/>
      <c r="AN104" s="21"/>
      <c r="AO104" s="21"/>
      <c r="AP104" s="21"/>
      <c r="AQ104" s="21"/>
      <c r="AR104" s="21"/>
      <c r="AS104" s="21"/>
      <c r="AT104" s="21"/>
      <c r="AU104" s="21"/>
      <c r="AV104" s="21"/>
      <c r="AW104" s="21"/>
      <c r="AX104" s="21"/>
      <c r="AY104" s="21"/>
      <c r="AZ104" s="21"/>
      <c r="BA104" s="21"/>
      <c r="BB104" s="21"/>
      <c r="BC104" s="21"/>
      <c r="BD104" s="21"/>
      <c r="BE104" s="21"/>
      <c r="BF104" s="21"/>
      <c r="BG104" s="21"/>
      <c r="BH104" s="21"/>
      <c r="BI104" s="21"/>
      <c r="BJ104" s="21"/>
      <c r="BK104" s="21"/>
    </row>
    <row r="105" spans="1:63" x14ac:dyDescent="0.25">
      <c r="A105" s="185"/>
      <c r="B105" s="185"/>
      <c r="C105" s="21"/>
      <c r="D105" s="21"/>
      <c r="E105" s="185"/>
      <c r="F105" s="185"/>
      <c r="G105" s="185"/>
      <c r="H105" s="185"/>
      <c r="I105" s="185"/>
      <c r="J105" s="185"/>
      <c r="K105" s="185"/>
      <c r="L105" s="185"/>
      <c r="M105" s="185"/>
      <c r="N105" s="185"/>
      <c r="O105" s="185"/>
      <c r="P105" s="185"/>
      <c r="Q105" s="185"/>
      <c r="R105" s="185"/>
      <c r="S105" s="185"/>
      <c r="T105" s="21"/>
      <c r="U105" s="21"/>
      <c r="V105" s="21"/>
      <c r="W105" s="21"/>
      <c r="X105" s="185"/>
      <c r="Y105" s="21"/>
      <c r="Z105" s="20"/>
      <c r="AA105" s="20"/>
      <c r="AB105" s="20"/>
      <c r="AC105" s="21"/>
      <c r="AD105" s="21"/>
      <c r="AE105" s="21"/>
      <c r="AF105" s="21"/>
      <c r="AG105" s="21"/>
      <c r="AH105" s="21"/>
      <c r="AI105" s="21"/>
      <c r="AJ105" s="21"/>
      <c r="AK105" s="21"/>
      <c r="AL105" s="21"/>
      <c r="AM105" s="21"/>
      <c r="AN105" s="21"/>
      <c r="AO105" s="21"/>
      <c r="AP105" s="21"/>
      <c r="AQ105" s="21"/>
      <c r="AR105" s="21"/>
      <c r="AS105" s="21"/>
      <c r="AT105" s="21"/>
      <c r="AU105" s="21"/>
      <c r="AV105" s="21"/>
      <c r="AW105" s="21"/>
      <c r="AX105" s="21"/>
      <c r="AY105" s="21"/>
      <c r="AZ105" s="21"/>
      <c r="BA105" s="21"/>
      <c r="BB105" s="21"/>
      <c r="BC105" s="21"/>
      <c r="BD105" s="21"/>
      <c r="BE105" s="21"/>
      <c r="BF105" s="21"/>
      <c r="BG105" s="21"/>
      <c r="BH105" s="21"/>
      <c r="BI105" s="21"/>
      <c r="BJ105" s="21"/>
      <c r="BK105" s="21"/>
    </row>
    <row r="106" spans="1:63" x14ac:dyDescent="0.25">
      <c r="A106" s="185"/>
      <c r="B106" s="185"/>
      <c r="C106" s="21"/>
      <c r="D106" s="21"/>
      <c r="E106" s="185"/>
      <c r="F106" s="185"/>
      <c r="G106" s="185"/>
      <c r="H106" s="185"/>
      <c r="I106" s="185"/>
      <c r="J106" s="185"/>
      <c r="K106" s="185"/>
      <c r="L106" s="185"/>
      <c r="M106" s="185"/>
      <c r="N106" s="185"/>
      <c r="O106" s="185"/>
      <c r="P106" s="185"/>
      <c r="Q106" s="185"/>
      <c r="R106" s="185"/>
      <c r="S106" s="185"/>
      <c r="T106" s="21"/>
      <c r="U106" s="21"/>
      <c r="V106" s="21"/>
      <c r="W106" s="21"/>
      <c r="X106" s="185"/>
      <c r="Y106" s="21"/>
      <c r="Z106" s="20"/>
      <c r="AA106" s="20"/>
      <c r="AB106" s="20"/>
      <c r="AC106" s="21"/>
      <c r="AD106" s="21"/>
      <c r="AE106" s="21"/>
      <c r="AF106" s="21"/>
      <c r="AG106" s="21"/>
      <c r="AH106" s="21"/>
      <c r="AI106" s="21"/>
      <c r="AJ106" s="21"/>
      <c r="AK106" s="21"/>
      <c r="AL106" s="21"/>
      <c r="AM106" s="21"/>
      <c r="AN106" s="21"/>
      <c r="AO106" s="21"/>
      <c r="AP106" s="21"/>
      <c r="AQ106" s="21"/>
      <c r="AR106" s="21"/>
      <c r="AS106" s="21"/>
      <c r="AT106" s="21"/>
      <c r="AU106" s="21"/>
      <c r="AV106" s="21"/>
      <c r="AW106" s="21"/>
      <c r="AX106" s="21"/>
      <c r="AY106" s="21"/>
      <c r="AZ106" s="21"/>
      <c r="BA106" s="21"/>
      <c r="BB106" s="21"/>
      <c r="BC106" s="21"/>
      <c r="BD106" s="21"/>
      <c r="BE106" s="21"/>
      <c r="BF106" s="21"/>
      <c r="BG106" s="21"/>
      <c r="BH106" s="21"/>
      <c r="BI106" s="21"/>
      <c r="BJ106" s="21"/>
      <c r="BK106" s="21"/>
    </row>
    <row r="107" spans="1:63" hidden="1" x14ac:dyDescent="0.25">
      <c r="A107" s="185"/>
      <c r="B107" s="185"/>
      <c r="C107" s="21"/>
      <c r="D107" s="21"/>
      <c r="E107" s="185"/>
      <c r="F107" s="185"/>
      <c r="G107" s="185"/>
      <c r="H107" s="185"/>
      <c r="I107" s="185"/>
      <c r="J107" s="185"/>
      <c r="K107" s="185"/>
      <c r="L107" s="185"/>
      <c r="M107" s="185"/>
      <c r="N107" s="185"/>
      <c r="O107" s="185"/>
      <c r="P107" s="185"/>
      <c r="Q107" s="185"/>
      <c r="R107" s="185"/>
      <c r="S107" s="185"/>
      <c r="T107" s="21"/>
      <c r="U107" s="21"/>
      <c r="V107" s="21"/>
      <c r="W107" s="21"/>
      <c r="X107" s="185"/>
      <c r="Y107" s="21"/>
      <c r="Z107" s="20"/>
      <c r="AA107" s="20"/>
      <c r="AB107" s="20"/>
      <c r="AC107" s="21"/>
      <c r="AD107" s="21"/>
      <c r="AE107" s="21"/>
      <c r="AF107" s="21"/>
      <c r="AG107" s="21"/>
      <c r="AH107" s="21"/>
      <c r="AI107" s="21"/>
      <c r="AJ107" s="21"/>
      <c r="AK107" s="21"/>
      <c r="AL107" s="21"/>
      <c r="AM107" s="21"/>
      <c r="AN107" s="21"/>
      <c r="AO107" s="21"/>
      <c r="AP107" s="21"/>
      <c r="AQ107" s="21"/>
      <c r="AR107" s="21"/>
      <c r="AS107" s="21"/>
      <c r="AT107" s="21"/>
      <c r="AU107" s="21"/>
      <c r="AV107" s="21"/>
      <c r="AW107" s="21"/>
      <c r="AX107" s="21"/>
      <c r="AY107" s="21"/>
      <c r="AZ107" s="21"/>
      <c r="BA107" s="21"/>
      <c r="BB107" s="21"/>
      <c r="BC107" s="21"/>
      <c r="BD107" s="21"/>
      <c r="BE107" s="21"/>
      <c r="BF107" s="21"/>
      <c r="BG107" s="21"/>
      <c r="BH107" s="21"/>
      <c r="BI107" s="21"/>
      <c r="BJ107" s="21"/>
      <c r="BK107" s="21"/>
    </row>
    <row r="108" spans="1:63" ht="15.75" hidden="1" thickBot="1" x14ac:dyDescent="0.3">
      <c r="A108" s="557"/>
      <c r="B108" s="557"/>
      <c r="C108" s="557"/>
      <c r="D108" s="557"/>
      <c r="E108" s="557"/>
      <c r="F108" s="557"/>
      <c r="G108" s="557"/>
      <c r="H108" s="557"/>
      <c r="I108" s="557"/>
      <c r="J108" s="557"/>
      <c r="K108" s="557"/>
      <c r="L108" s="557"/>
      <c r="M108" s="557"/>
      <c r="N108" s="557"/>
      <c r="O108" s="557"/>
      <c r="P108" s="557"/>
      <c r="Q108" s="557"/>
      <c r="R108" s="557"/>
      <c r="S108" s="557"/>
      <c r="T108" s="557"/>
      <c r="U108" s="557"/>
      <c r="V108" s="557"/>
      <c r="W108" s="557"/>
      <c r="X108" s="557"/>
      <c r="Y108" s="557"/>
      <c r="Z108" s="557"/>
      <c r="AA108" s="557"/>
      <c r="AB108" s="557"/>
      <c r="AC108" s="557"/>
    </row>
    <row r="109" spans="1:63" hidden="1" x14ac:dyDescent="0.25">
      <c r="A109" s="554"/>
      <c r="B109" s="527"/>
      <c r="C109" s="527"/>
      <c r="D109" s="527"/>
      <c r="E109" s="530"/>
      <c r="F109" s="531"/>
      <c r="G109" s="531"/>
      <c r="H109" s="531"/>
      <c r="I109" s="532"/>
      <c r="J109" s="530"/>
      <c r="K109" s="531"/>
      <c r="L109" s="531"/>
      <c r="M109" s="531"/>
      <c r="N109" s="532"/>
      <c r="O109" s="94"/>
      <c r="P109" s="94"/>
      <c r="Q109" s="94"/>
      <c r="R109" s="94"/>
      <c r="S109" s="94"/>
      <c r="T109" s="542"/>
      <c r="U109" s="543"/>
      <c r="V109" s="543"/>
      <c r="W109" s="544"/>
      <c r="X109" s="94"/>
      <c r="Y109" s="542"/>
      <c r="Z109" s="543"/>
      <c r="AA109" s="543"/>
      <c r="AB109" s="543"/>
      <c r="AC109" s="543"/>
      <c r="AD109" s="543"/>
      <c r="AE109" s="543"/>
      <c r="AF109" s="543"/>
      <c r="AG109" s="543"/>
      <c r="AH109" s="543"/>
      <c r="AI109" s="544"/>
      <c r="AJ109" s="542"/>
      <c r="AK109" s="543"/>
      <c r="AL109" s="543"/>
      <c r="AM109" s="544"/>
      <c r="AN109" s="542"/>
      <c r="AO109" s="543"/>
      <c r="AP109" s="543"/>
      <c r="AQ109" s="543"/>
      <c r="AR109" s="544"/>
      <c r="AS109" s="530"/>
      <c r="AT109" s="531"/>
      <c r="AU109" s="531"/>
      <c r="AV109" s="531"/>
      <c r="AW109" s="532"/>
      <c r="AX109" s="530" t="s">
        <v>68</v>
      </c>
      <c r="AY109" s="531"/>
      <c r="AZ109" s="531"/>
      <c r="BA109" s="531"/>
      <c r="BB109" s="532"/>
      <c r="BC109" s="530" t="s">
        <v>69</v>
      </c>
      <c r="BD109" s="531"/>
      <c r="BE109" s="531"/>
      <c r="BF109" s="531"/>
      <c r="BG109" s="532"/>
      <c r="BH109" s="20"/>
      <c r="BI109" s="20"/>
      <c r="BJ109" s="20"/>
      <c r="BK109" s="20"/>
    </row>
    <row r="110" spans="1:63" hidden="1" x14ac:dyDescent="0.25">
      <c r="A110" s="555"/>
      <c r="B110" s="528"/>
      <c r="C110" s="528"/>
      <c r="D110" s="528"/>
      <c r="E110" s="533"/>
      <c r="F110" s="534"/>
      <c r="G110" s="534"/>
      <c r="H110" s="534"/>
      <c r="I110" s="535"/>
      <c r="J110" s="533"/>
      <c r="K110" s="534"/>
      <c r="L110" s="534"/>
      <c r="M110" s="534"/>
      <c r="N110" s="535"/>
      <c r="O110" s="95"/>
      <c r="P110" s="95"/>
      <c r="Q110" s="95"/>
      <c r="R110" s="95"/>
      <c r="S110" s="95"/>
      <c r="T110" s="545"/>
      <c r="U110" s="546"/>
      <c r="V110" s="546"/>
      <c r="W110" s="547"/>
      <c r="X110" s="95"/>
      <c r="Y110" s="545"/>
      <c r="Z110" s="546"/>
      <c r="AA110" s="546"/>
      <c r="AB110" s="546"/>
      <c r="AC110" s="546"/>
      <c r="AD110" s="546"/>
      <c r="AE110" s="546"/>
      <c r="AF110" s="546"/>
      <c r="AG110" s="546"/>
      <c r="AH110" s="546"/>
      <c r="AI110" s="547"/>
      <c r="AJ110" s="545"/>
      <c r="AK110" s="546"/>
      <c r="AL110" s="546"/>
      <c r="AM110" s="547"/>
      <c r="AN110" s="545"/>
      <c r="AO110" s="546"/>
      <c r="AP110" s="546"/>
      <c r="AQ110" s="546"/>
      <c r="AR110" s="547"/>
      <c r="AS110" s="533"/>
      <c r="AT110" s="534"/>
      <c r="AU110" s="534"/>
      <c r="AV110" s="534"/>
      <c r="AW110" s="535"/>
      <c r="AX110" s="533"/>
      <c r="AY110" s="534"/>
      <c r="AZ110" s="534"/>
      <c r="BA110" s="534"/>
      <c r="BB110" s="535"/>
      <c r="BC110" s="533"/>
      <c r="BD110" s="534"/>
      <c r="BE110" s="534"/>
      <c r="BF110" s="534"/>
      <c r="BG110" s="535"/>
      <c r="BH110" s="20"/>
      <c r="BI110" s="20"/>
      <c r="BJ110" s="20"/>
      <c r="BK110" s="20"/>
    </row>
    <row r="111" spans="1:63" ht="15.75" hidden="1" thickBot="1" x14ac:dyDescent="0.3">
      <c r="A111" s="555"/>
      <c r="B111" s="528"/>
      <c r="C111" s="528"/>
      <c r="D111" s="528"/>
      <c r="E111" s="536"/>
      <c r="F111" s="537"/>
      <c r="G111" s="537"/>
      <c r="H111" s="537"/>
      <c r="I111" s="538"/>
      <c r="J111" s="536"/>
      <c r="K111" s="537"/>
      <c r="L111" s="537"/>
      <c r="M111" s="537"/>
      <c r="N111" s="538"/>
      <c r="O111" s="96"/>
      <c r="P111" s="96"/>
      <c r="Q111" s="96"/>
      <c r="R111" s="96"/>
      <c r="S111" s="96"/>
      <c r="T111" s="548"/>
      <c r="U111" s="549"/>
      <c r="V111" s="549"/>
      <c r="W111" s="550"/>
      <c r="X111" s="96"/>
      <c r="Y111" s="548"/>
      <c r="Z111" s="549"/>
      <c r="AA111" s="549"/>
      <c r="AB111" s="549"/>
      <c r="AC111" s="549"/>
      <c r="AD111" s="549"/>
      <c r="AE111" s="549"/>
      <c r="AF111" s="549"/>
      <c r="AG111" s="549"/>
      <c r="AH111" s="549"/>
      <c r="AI111" s="550"/>
      <c r="AJ111" s="548"/>
      <c r="AK111" s="549"/>
      <c r="AL111" s="549"/>
      <c r="AM111" s="550"/>
      <c r="AN111" s="548"/>
      <c r="AO111" s="549"/>
      <c r="AP111" s="549"/>
      <c r="AQ111" s="549"/>
      <c r="AR111" s="550"/>
      <c r="AS111" s="536"/>
      <c r="AT111" s="537"/>
      <c r="AU111" s="537"/>
      <c r="AV111" s="537"/>
      <c r="AW111" s="538"/>
      <c r="AX111" s="536"/>
      <c r="AY111" s="537"/>
      <c r="AZ111" s="537"/>
      <c r="BA111" s="537"/>
      <c r="BB111" s="538"/>
      <c r="BC111" s="536"/>
      <c r="BD111" s="537"/>
      <c r="BE111" s="537"/>
      <c r="BF111" s="537"/>
      <c r="BG111" s="538"/>
      <c r="BH111" s="20"/>
      <c r="BI111" s="20"/>
      <c r="BJ111" s="20"/>
      <c r="BK111" s="20"/>
    </row>
    <row r="112" spans="1:63" hidden="1" x14ac:dyDescent="0.25">
      <c r="A112" s="555"/>
      <c r="B112" s="528"/>
      <c r="C112" s="528"/>
      <c r="D112" s="528"/>
      <c r="E112" s="554"/>
      <c r="F112" s="539"/>
      <c r="G112" s="539"/>
      <c r="H112" s="539"/>
      <c r="I112" s="539"/>
      <c r="J112" s="554"/>
      <c r="K112" s="539"/>
      <c r="L112" s="539"/>
      <c r="M112" s="539"/>
      <c r="N112" s="539"/>
      <c r="O112" s="97"/>
      <c r="P112" s="97"/>
      <c r="Q112" s="97"/>
      <c r="R112" s="97"/>
      <c r="S112" s="97"/>
      <c r="T112" s="539"/>
      <c r="U112" s="539"/>
      <c r="V112" s="539"/>
      <c r="W112" s="551"/>
      <c r="X112" s="102"/>
      <c r="Y112" s="561"/>
      <c r="Z112" s="36"/>
      <c r="AA112" s="37"/>
      <c r="AB112" s="168"/>
      <c r="AC112" s="539"/>
      <c r="AD112" s="539"/>
      <c r="AE112" s="539"/>
      <c r="AF112" s="97"/>
      <c r="AG112" s="539"/>
      <c r="AH112" s="539"/>
      <c r="AI112" s="539"/>
      <c r="AJ112" s="539"/>
      <c r="AK112" s="539"/>
      <c r="AL112" s="539"/>
      <c r="AM112" s="551"/>
      <c r="AN112" s="527"/>
      <c r="AO112" s="527"/>
      <c r="AP112" s="527"/>
      <c r="AQ112" s="527"/>
      <c r="AR112" s="527"/>
      <c r="AS112" s="527"/>
      <c r="AT112" s="527"/>
      <c r="AU112" s="527"/>
      <c r="AV112" s="527"/>
      <c r="AW112" s="527"/>
      <c r="AX112" s="527" t="s">
        <v>48</v>
      </c>
      <c r="AY112" s="527" t="s">
        <v>49</v>
      </c>
      <c r="AZ112" s="527" t="s">
        <v>50</v>
      </c>
      <c r="BA112" s="527" t="s">
        <v>62</v>
      </c>
      <c r="BB112" s="527" t="s">
        <v>51</v>
      </c>
      <c r="BC112" s="527" t="s">
        <v>48</v>
      </c>
      <c r="BD112" s="527" t="s">
        <v>49</v>
      </c>
      <c r="BE112" s="527" t="s">
        <v>50</v>
      </c>
      <c r="BF112" s="527" t="s">
        <v>62</v>
      </c>
      <c r="BG112" s="527" t="s">
        <v>51</v>
      </c>
      <c r="BH112" s="20"/>
      <c r="BI112" s="20"/>
      <c r="BJ112" s="20"/>
      <c r="BK112" s="20"/>
    </row>
    <row r="113" spans="1:63" hidden="1" x14ac:dyDescent="0.25">
      <c r="A113" s="555"/>
      <c r="B113" s="528"/>
      <c r="C113" s="528"/>
      <c r="D113" s="528"/>
      <c r="E113" s="555"/>
      <c r="F113" s="540"/>
      <c r="G113" s="540"/>
      <c r="H113" s="540"/>
      <c r="I113" s="540"/>
      <c r="J113" s="555"/>
      <c r="K113" s="540"/>
      <c r="L113" s="540"/>
      <c r="M113" s="540"/>
      <c r="N113" s="540"/>
      <c r="O113" s="98"/>
      <c r="P113" s="98"/>
      <c r="Q113" s="98"/>
      <c r="R113" s="98"/>
      <c r="S113" s="98"/>
      <c r="T113" s="540"/>
      <c r="U113" s="540"/>
      <c r="V113" s="540"/>
      <c r="W113" s="552"/>
      <c r="X113" s="103"/>
      <c r="Y113" s="562"/>
      <c r="Z113" s="38"/>
      <c r="AA113" s="39"/>
      <c r="AB113" s="168"/>
      <c r="AC113" s="540"/>
      <c r="AD113" s="540"/>
      <c r="AE113" s="540"/>
      <c r="AF113" s="98"/>
      <c r="AG113" s="540"/>
      <c r="AH113" s="540"/>
      <c r="AI113" s="540"/>
      <c r="AJ113" s="540"/>
      <c r="AK113" s="540"/>
      <c r="AL113" s="540"/>
      <c r="AM113" s="552"/>
      <c r="AN113" s="528"/>
      <c r="AO113" s="528"/>
      <c r="AP113" s="528"/>
      <c r="AQ113" s="528"/>
      <c r="AR113" s="528"/>
      <c r="AS113" s="528"/>
      <c r="AT113" s="528"/>
      <c r="AU113" s="528"/>
      <c r="AV113" s="528"/>
      <c r="AW113" s="528"/>
      <c r="AX113" s="528"/>
      <c r="AY113" s="528"/>
      <c r="AZ113" s="528"/>
      <c r="BA113" s="528"/>
      <c r="BB113" s="528"/>
      <c r="BC113" s="528"/>
      <c r="BD113" s="528"/>
      <c r="BE113" s="528"/>
      <c r="BF113" s="528"/>
      <c r="BG113" s="528"/>
      <c r="BH113" s="20"/>
      <c r="BI113" s="20"/>
      <c r="BJ113" s="20"/>
      <c r="BK113" s="20"/>
    </row>
    <row r="114" spans="1:63" hidden="1" x14ac:dyDescent="0.25">
      <c r="A114" s="555"/>
      <c r="B114" s="528"/>
      <c r="C114" s="528"/>
      <c r="D114" s="528"/>
      <c r="E114" s="555"/>
      <c r="F114" s="540"/>
      <c r="G114" s="540"/>
      <c r="H114" s="540"/>
      <c r="I114" s="540"/>
      <c r="J114" s="555"/>
      <c r="K114" s="540"/>
      <c r="L114" s="540"/>
      <c r="M114" s="540"/>
      <c r="N114" s="540"/>
      <c r="O114" s="98"/>
      <c r="P114" s="98"/>
      <c r="Q114" s="98"/>
      <c r="R114" s="98"/>
      <c r="S114" s="98"/>
      <c r="T114" s="540"/>
      <c r="U114" s="540"/>
      <c r="V114" s="540"/>
      <c r="W114" s="552"/>
      <c r="X114" s="103"/>
      <c r="Y114" s="562"/>
      <c r="Z114" s="38"/>
      <c r="AA114" s="39"/>
      <c r="AB114" s="168"/>
      <c r="AC114" s="540"/>
      <c r="AD114" s="540"/>
      <c r="AE114" s="540"/>
      <c r="AF114" s="98"/>
      <c r="AG114" s="540"/>
      <c r="AH114" s="540"/>
      <c r="AI114" s="540"/>
      <c r="AJ114" s="540"/>
      <c r="AK114" s="540"/>
      <c r="AL114" s="540"/>
      <c r="AM114" s="552"/>
      <c r="AN114" s="528"/>
      <c r="AO114" s="528"/>
      <c r="AP114" s="528"/>
      <c r="AQ114" s="528"/>
      <c r="AR114" s="528"/>
      <c r="AS114" s="528"/>
      <c r="AT114" s="528"/>
      <c r="AU114" s="528"/>
      <c r="AV114" s="528"/>
      <c r="AW114" s="528"/>
      <c r="AX114" s="528"/>
      <c r="AY114" s="528"/>
      <c r="AZ114" s="528"/>
      <c r="BA114" s="528"/>
      <c r="BB114" s="528"/>
      <c r="BC114" s="528"/>
      <c r="BD114" s="528"/>
      <c r="BE114" s="528"/>
      <c r="BF114" s="528"/>
      <c r="BG114" s="528"/>
      <c r="BH114" s="20"/>
      <c r="BI114" s="20"/>
      <c r="BJ114" s="20"/>
      <c r="BK114" s="20"/>
    </row>
    <row r="115" spans="1:63" hidden="1" x14ac:dyDescent="0.25">
      <c r="A115" s="555"/>
      <c r="B115" s="528"/>
      <c r="C115" s="528"/>
      <c r="D115" s="528"/>
      <c r="E115" s="555"/>
      <c r="F115" s="540"/>
      <c r="G115" s="540"/>
      <c r="H115" s="540"/>
      <c r="I115" s="540"/>
      <c r="J115" s="555"/>
      <c r="K115" s="540"/>
      <c r="L115" s="540"/>
      <c r="M115" s="540"/>
      <c r="N115" s="540"/>
      <c r="O115" s="98"/>
      <c r="P115" s="98"/>
      <c r="Q115" s="98"/>
      <c r="R115" s="98"/>
      <c r="S115" s="98"/>
      <c r="T115" s="540"/>
      <c r="U115" s="540"/>
      <c r="V115" s="540"/>
      <c r="W115" s="552"/>
      <c r="X115" s="103"/>
      <c r="Y115" s="562"/>
      <c r="Z115" s="38"/>
      <c r="AA115" s="39"/>
      <c r="AB115" s="168"/>
      <c r="AC115" s="540"/>
      <c r="AD115" s="540"/>
      <c r="AE115" s="540"/>
      <c r="AF115" s="98"/>
      <c r="AG115" s="540"/>
      <c r="AH115" s="540"/>
      <c r="AI115" s="540"/>
      <c r="AJ115" s="540"/>
      <c r="AK115" s="540"/>
      <c r="AL115" s="540"/>
      <c r="AM115" s="552"/>
      <c r="AN115" s="528"/>
      <c r="AO115" s="528"/>
      <c r="AP115" s="528"/>
      <c r="AQ115" s="528"/>
      <c r="AR115" s="528"/>
      <c r="AS115" s="528"/>
      <c r="AT115" s="528"/>
      <c r="AU115" s="528"/>
      <c r="AV115" s="528"/>
      <c r="AW115" s="528"/>
      <c r="AX115" s="528"/>
      <c r="AY115" s="528"/>
      <c r="AZ115" s="528"/>
      <c r="BA115" s="528"/>
      <c r="BB115" s="528"/>
      <c r="BC115" s="528"/>
      <c r="BD115" s="528"/>
      <c r="BE115" s="528"/>
      <c r="BF115" s="528"/>
      <c r="BG115" s="528"/>
      <c r="BH115" s="20"/>
      <c r="BI115" s="20"/>
      <c r="BJ115" s="20"/>
      <c r="BK115" s="20"/>
    </row>
    <row r="116" spans="1:63" ht="15.75" hidden="1" thickBot="1" x14ac:dyDescent="0.3">
      <c r="A116" s="556"/>
      <c r="B116" s="529"/>
      <c r="C116" s="529"/>
      <c r="D116" s="529"/>
      <c r="E116" s="556"/>
      <c r="F116" s="541"/>
      <c r="G116" s="541"/>
      <c r="H116" s="541"/>
      <c r="I116" s="541"/>
      <c r="J116" s="556"/>
      <c r="K116" s="541"/>
      <c r="L116" s="541"/>
      <c r="M116" s="541"/>
      <c r="N116" s="541"/>
      <c r="O116" s="99"/>
      <c r="P116" s="99"/>
      <c r="Q116" s="99"/>
      <c r="R116" s="99"/>
      <c r="S116" s="99"/>
      <c r="T116" s="541"/>
      <c r="U116" s="541"/>
      <c r="V116" s="541"/>
      <c r="W116" s="553"/>
      <c r="X116" s="104"/>
      <c r="Y116" s="563"/>
      <c r="Z116" s="40"/>
      <c r="AA116" s="41"/>
      <c r="AB116" s="169"/>
      <c r="AC116" s="541"/>
      <c r="AD116" s="541"/>
      <c r="AE116" s="541"/>
      <c r="AF116" s="99"/>
      <c r="AG116" s="541"/>
      <c r="AH116" s="541"/>
      <c r="AI116" s="541"/>
      <c r="AJ116" s="541"/>
      <c r="AK116" s="541"/>
      <c r="AL116" s="541"/>
      <c r="AM116" s="553"/>
      <c r="AN116" s="529"/>
      <c r="AO116" s="529"/>
      <c r="AP116" s="529"/>
      <c r="AQ116" s="529"/>
      <c r="AR116" s="529"/>
      <c r="AS116" s="529"/>
      <c r="AT116" s="529"/>
      <c r="AU116" s="529"/>
      <c r="AV116" s="529"/>
      <c r="AW116" s="529"/>
      <c r="AX116" s="529"/>
      <c r="AY116" s="529"/>
      <c r="AZ116" s="529"/>
      <c r="BA116" s="529"/>
      <c r="BB116" s="529"/>
      <c r="BC116" s="529"/>
      <c r="BD116" s="529"/>
      <c r="BE116" s="529"/>
      <c r="BF116" s="529"/>
      <c r="BG116" s="529"/>
      <c r="BH116" s="20"/>
      <c r="BI116" s="20"/>
      <c r="BJ116" s="20"/>
      <c r="BK116" s="20"/>
    </row>
    <row r="117" spans="1:63" hidden="1" x14ac:dyDescent="0.25">
      <c r="A117" s="79"/>
      <c r="B117" s="56"/>
      <c r="C117" s="59"/>
      <c r="D117" s="59"/>
      <c r="E117" s="81"/>
      <c r="F117" s="49"/>
      <c r="G117" s="49"/>
      <c r="H117" s="49"/>
      <c r="I117" s="82"/>
      <c r="J117" s="64"/>
      <c r="K117" s="18"/>
      <c r="L117" s="11"/>
      <c r="M117" s="18"/>
      <c r="N117" s="27"/>
      <c r="O117" s="100"/>
      <c r="P117" s="100"/>
      <c r="Q117" s="100"/>
      <c r="R117" s="100"/>
      <c r="S117" s="100"/>
      <c r="T117" s="52"/>
      <c r="U117" s="18"/>
      <c r="V117" s="18"/>
      <c r="W117" s="27"/>
      <c r="X117" s="100"/>
      <c r="Y117" s="64"/>
      <c r="Z117" s="31"/>
      <c r="AA117" s="31"/>
      <c r="AB117" s="31"/>
      <c r="AC117" s="18"/>
      <c r="AD117" s="18"/>
      <c r="AE117" s="87"/>
      <c r="AF117" s="91"/>
      <c r="AG117" s="50"/>
      <c r="AH117" s="50"/>
      <c r="AI117" s="80"/>
      <c r="AJ117" s="52"/>
      <c r="AK117" s="18"/>
      <c r="AL117" s="18"/>
      <c r="AM117" s="27"/>
      <c r="AN117" s="64"/>
      <c r="AO117" s="18"/>
      <c r="AP117" s="18"/>
      <c r="AQ117" s="18"/>
      <c r="AR117" s="27"/>
      <c r="AS117" s="80"/>
      <c r="AT117" s="50"/>
      <c r="AU117" s="50"/>
      <c r="AV117" s="50"/>
      <c r="AW117" s="51"/>
      <c r="AX117" s="52"/>
      <c r="AY117" s="18"/>
      <c r="AZ117" s="18"/>
      <c r="BA117" s="18"/>
      <c r="BB117" s="27"/>
      <c r="BC117" s="52"/>
      <c r="BD117" s="18"/>
      <c r="BE117" s="18"/>
      <c r="BF117" s="18"/>
      <c r="BG117" s="27"/>
      <c r="BH117" s="21"/>
      <c r="BI117" s="21"/>
      <c r="BJ117" s="21"/>
      <c r="BK117" s="21"/>
    </row>
    <row r="118" spans="1:63" hidden="1" x14ac:dyDescent="0.25">
      <c r="A118" s="3"/>
      <c r="B118" s="58"/>
      <c r="C118" s="60"/>
      <c r="D118" s="60"/>
      <c r="E118" s="61"/>
      <c r="F118" s="9"/>
      <c r="G118" s="19"/>
      <c r="H118" s="9"/>
      <c r="I118" s="83"/>
      <c r="J118" s="65"/>
      <c r="K118" s="19"/>
      <c r="L118" s="19"/>
      <c r="M118" s="19"/>
      <c r="N118" s="28"/>
      <c r="O118" s="101"/>
      <c r="P118" s="101"/>
      <c r="Q118" s="101"/>
      <c r="R118" s="101"/>
      <c r="S118" s="101"/>
      <c r="T118" s="53"/>
      <c r="U118" s="19"/>
      <c r="V118" s="19"/>
      <c r="W118" s="28"/>
      <c r="X118" s="159"/>
      <c r="Y118" s="86"/>
      <c r="Z118" s="10"/>
      <c r="AA118" s="10"/>
      <c r="AB118" s="10"/>
      <c r="AC118" s="19"/>
      <c r="AD118" s="19"/>
      <c r="AE118" s="88"/>
      <c r="AF118" s="88"/>
      <c r="AG118" s="19"/>
      <c r="AH118" s="19"/>
      <c r="AI118" s="80"/>
      <c r="AJ118" s="53"/>
      <c r="AK118" s="19"/>
      <c r="AL118" s="19"/>
      <c r="AM118" s="28"/>
      <c r="AN118" s="65"/>
      <c r="AO118" s="19"/>
      <c r="AP118" s="19"/>
      <c r="AQ118" s="19"/>
      <c r="AR118" s="28"/>
      <c r="AS118" s="53"/>
      <c r="AT118" s="19"/>
      <c r="AU118" s="19"/>
      <c r="AV118" s="19"/>
      <c r="AW118" s="28"/>
      <c r="AX118" s="53">
        <f t="shared" ref="AX118:BG127" si="111">AX84</f>
        <v>0</v>
      </c>
      <c r="AY118" s="53">
        <f t="shared" si="111"/>
        <v>0</v>
      </c>
      <c r="AZ118" s="53">
        <f t="shared" si="111"/>
        <v>0</v>
      </c>
      <c r="BA118" s="53">
        <f t="shared" si="111"/>
        <v>0</v>
      </c>
      <c r="BB118" s="53">
        <f t="shared" si="111"/>
        <v>0</v>
      </c>
      <c r="BC118" s="53">
        <f t="shared" si="111"/>
        <v>0</v>
      </c>
      <c r="BD118" s="53">
        <f t="shared" si="111"/>
        <v>0</v>
      </c>
      <c r="BE118" s="53">
        <f t="shared" si="111"/>
        <v>0</v>
      </c>
      <c r="BF118" s="53">
        <f t="shared" si="111"/>
        <v>0</v>
      </c>
      <c r="BG118" s="53">
        <f t="shared" si="111"/>
        <v>0</v>
      </c>
      <c r="BH118" s="21"/>
      <c r="BI118" s="21"/>
      <c r="BJ118" s="21"/>
      <c r="BK118" s="21"/>
    </row>
    <row r="119" spans="1:63" hidden="1" x14ac:dyDescent="0.25">
      <c r="A119" s="3"/>
      <c r="B119" s="58"/>
      <c r="C119" s="60"/>
      <c r="D119" s="60"/>
      <c r="E119" s="61"/>
      <c r="F119" s="9"/>
      <c r="G119" s="19"/>
      <c r="H119" s="9"/>
      <c r="I119" s="83"/>
      <c r="J119" s="65"/>
      <c r="K119" s="19"/>
      <c r="L119" s="19"/>
      <c r="M119" s="19"/>
      <c r="N119" s="28"/>
      <c r="O119" s="101"/>
      <c r="P119" s="101"/>
      <c r="Q119" s="101"/>
      <c r="R119" s="101"/>
      <c r="S119" s="101"/>
      <c r="T119" s="53"/>
      <c r="U119" s="19"/>
      <c r="V119" s="19"/>
      <c r="W119" s="28"/>
      <c r="X119" s="159"/>
      <c r="Y119" s="86"/>
      <c r="Z119" s="10"/>
      <c r="AA119" s="10"/>
      <c r="AB119" s="10"/>
      <c r="AC119" s="19"/>
      <c r="AD119" s="19"/>
      <c r="AE119" s="88"/>
      <c r="AF119" s="88"/>
      <c r="AG119" s="19"/>
      <c r="AH119" s="19"/>
      <c r="AI119" s="80"/>
      <c r="AJ119" s="53"/>
      <c r="AK119" s="19"/>
      <c r="AL119" s="19"/>
      <c r="AM119" s="28"/>
      <c r="AN119" s="65"/>
      <c r="AO119" s="19"/>
      <c r="AP119" s="19"/>
      <c r="AQ119" s="19"/>
      <c r="AR119" s="28"/>
      <c r="AS119" s="53"/>
      <c r="AT119" s="19"/>
      <c r="AU119" s="19"/>
      <c r="AV119" s="19"/>
      <c r="AW119" s="28"/>
      <c r="AX119" s="53">
        <f t="shared" si="111"/>
        <v>0</v>
      </c>
      <c r="AY119" s="53">
        <f t="shared" si="111"/>
        <v>0</v>
      </c>
      <c r="AZ119" s="53">
        <f t="shared" si="111"/>
        <v>0</v>
      </c>
      <c r="BA119" s="53">
        <f t="shared" si="111"/>
        <v>0</v>
      </c>
      <c r="BB119" s="53">
        <f t="shared" si="111"/>
        <v>0</v>
      </c>
      <c r="BC119" s="53">
        <f t="shared" si="111"/>
        <v>0</v>
      </c>
      <c r="BD119" s="53">
        <f t="shared" si="111"/>
        <v>0</v>
      </c>
      <c r="BE119" s="53">
        <f t="shared" si="111"/>
        <v>0</v>
      </c>
      <c r="BF119" s="53">
        <f t="shared" si="111"/>
        <v>0</v>
      </c>
      <c r="BG119" s="53">
        <f t="shared" si="111"/>
        <v>0</v>
      </c>
      <c r="BH119" s="21"/>
      <c r="BI119" s="21"/>
      <c r="BJ119" s="21"/>
      <c r="BK119" s="21"/>
    </row>
    <row r="120" spans="1:63" hidden="1" x14ac:dyDescent="0.25">
      <c r="A120" s="3"/>
      <c r="B120" s="58"/>
      <c r="C120" s="60"/>
      <c r="D120" s="60"/>
      <c r="E120" s="61"/>
      <c r="F120" s="9"/>
      <c r="G120" s="19"/>
      <c r="H120" s="9"/>
      <c r="I120" s="83"/>
      <c r="J120" s="65"/>
      <c r="K120" s="19"/>
      <c r="L120" s="19"/>
      <c r="M120" s="19"/>
      <c r="N120" s="28"/>
      <c r="O120" s="101"/>
      <c r="P120" s="101"/>
      <c r="Q120" s="101"/>
      <c r="R120" s="101"/>
      <c r="S120" s="101"/>
      <c r="T120" s="53"/>
      <c r="U120" s="19"/>
      <c r="V120" s="19"/>
      <c r="W120" s="28"/>
      <c r="X120" s="159"/>
      <c r="Y120" s="86"/>
      <c r="Z120" s="10"/>
      <c r="AA120" s="10"/>
      <c r="AB120" s="10"/>
      <c r="AC120" s="19"/>
      <c r="AD120" s="19"/>
      <c r="AE120" s="88"/>
      <c r="AF120" s="88"/>
      <c r="AG120" s="19"/>
      <c r="AH120" s="19"/>
      <c r="AI120" s="80"/>
      <c r="AJ120" s="53"/>
      <c r="AK120" s="19"/>
      <c r="AL120" s="19"/>
      <c r="AM120" s="28"/>
      <c r="AN120" s="65"/>
      <c r="AO120" s="19"/>
      <c r="AP120" s="19"/>
      <c r="AQ120" s="19"/>
      <c r="AR120" s="28"/>
      <c r="AS120" s="53"/>
      <c r="AT120" s="19"/>
      <c r="AU120" s="19"/>
      <c r="AV120" s="19"/>
      <c r="AW120" s="28"/>
      <c r="AX120" s="53">
        <f t="shared" si="111"/>
        <v>0</v>
      </c>
      <c r="AY120" s="53">
        <f t="shared" si="111"/>
        <v>0</v>
      </c>
      <c r="AZ120" s="53">
        <f t="shared" si="111"/>
        <v>0</v>
      </c>
      <c r="BA120" s="53">
        <f t="shared" si="111"/>
        <v>0</v>
      </c>
      <c r="BB120" s="53">
        <f t="shared" si="111"/>
        <v>0</v>
      </c>
      <c r="BC120" s="53">
        <f t="shared" si="111"/>
        <v>0</v>
      </c>
      <c r="BD120" s="53">
        <f t="shared" si="111"/>
        <v>0</v>
      </c>
      <c r="BE120" s="53">
        <f t="shared" si="111"/>
        <v>0</v>
      </c>
      <c r="BF120" s="53">
        <f t="shared" si="111"/>
        <v>0</v>
      </c>
      <c r="BG120" s="53">
        <f t="shared" si="111"/>
        <v>0</v>
      </c>
      <c r="BH120" s="21"/>
      <c r="BI120" s="21"/>
      <c r="BJ120" s="21"/>
      <c r="BK120" s="21"/>
    </row>
    <row r="121" spans="1:63" hidden="1" x14ac:dyDescent="0.25">
      <c r="A121" s="3"/>
      <c r="B121" s="58"/>
      <c r="C121" s="60"/>
      <c r="D121" s="60"/>
      <c r="E121" s="61"/>
      <c r="F121" s="9"/>
      <c r="G121" s="19"/>
      <c r="H121" s="9"/>
      <c r="I121" s="83"/>
      <c r="J121" s="65"/>
      <c r="K121" s="19"/>
      <c r="L121" s="19"/>
      <c r="M121" s="19"/>
      <c r="N121" s="28"/>
      <c r="O121" s="101"/>
      <c r="P121" s="101"/>
      <c r="Q121" s="101"/>
      <c r="R121" s="101"/>
      <c r="S121" s="101"/>
      <c r="T121" s="53"/>
      <c r="U121" s="19"/>
      <c r="V121" s="19"/>
      <c r="W121" s="28"/>
      <c r="X121" s="159"/>
      <c r="Y121" s="86"/>
      <c r="Z121" s="10"/>
      <c r="AA121" s="10"/>
      <c r="AB121" s="10"/>
      <c r="AC121" s="19"/>
      <c r="AD121" s="19"/>
      <c r="AE121" s="88"/>
      <c r="AF121" s="88"/>
      <c r="AG121" s="19"/>
      <c r="AH121" s="19"/>
      <c r="AI121" s="80"/>
      <c r="AJ121" s="53"/>
      <c r="AK121" s="19"/>
      <c r="AL121" s="19"/>
      <c r="AM121" s="28"/>
      <c r="AN121" s="65"/>
      <c r="AO121" s="19"/>
      <c r="AP121" s="19"/>
      <c r="AQ121" s="19"/>
      <c r="AR121" s="28"/>
      <c r="AS121" s="53"/>
      <c r="AT121" s="19"/>
      <c r="AU121" s="19"/>
      <c r="AV121" s="19"/>
      <c r="AW121" s="28"/>
      <c r="AX121" s="53">
        <f t="shared" si="111"/>
        <v>0</v>
      </c>
      <c r="AY121" s="53">
        <f t="shared" si="111"/>
        <v>0</v>
      </c>
      <c r="AZ121" s="53">
        <f t="shared" si="111"/>
        <v>0</v>
      </c>
      <c r="BA121" s="53">
        <f t="shared" si="111"/>
        <v>0</v>
      </c>
      <c r="BB121" s="53">
        <f t="shared" si="111"/>
        <v>0</v>
      </c>
      <c r="BC121" s="53">
        <f t="shared" si="111"/>
        <v>0</v>
      </c>
      <c r="BD121" s="53">
        <f t="shared" si="111"/>
        <v>0</v>
      </c>
      <c r="BE121" s="53">
        <f t="shared" si="111"/>
        <v>0</v>
      </c>
      <c r="BF121" s="53">
        <f t="shared" si="111"/>
        <v>0</v>
      </c>
      <c r="BG121" s="53">
        <f t="shared" si="111"/>
        <v>0</v>
      </c>
      <c r="BH121" s="21"/>
      <c r="BI121" s="21"/>
      <c r="BJ121" s="21"/>
      <c r="BK121" s="21"/>
    </row>
    <row r="122" spans="1:63" hidden="1" x14ac:dyDescent="0.25">
      <c r="A122" s="3"/>
      <c r="B122" s="58"/>
      <c r="C122" s="60"/>
      <c r="D122" s="60"/>
      <c r="E122" s="61"/>
      <c r="F122" s="9"/>
      <c r="G122" s="19"/>
      <c r="H122" s="9"/>
      <c r="I122" s="83"/>
      <c r="J122" s="65"/>
      <c r="K122" s="19"/>
      <c r="L122" s="19"/>
      <c r="M122" s="19"/>
      <c r="N122" s="28"/>
      <c r="O122" s="101"/>
      <c r="P122" s="101"/>
      <c r="Q122" s="101"/>
      <c r="R122" s="101"/>
      <c r="S122" s="101"/>
      <c r="T122" s="53"/>
      <c r="U122" s="19"/>
      <c r="V122" s="19"/>
      <c r="W122" s="28"/>
      <c r="X122" s="159"/>
      <c r="Y122" s="86"/>
      <c r="Z122" s="10"/>
      <c r="AA122" s="10"/>
      <c r="AB122" s="10"/>
      <c r="AC122" s="19"/>
      <c r="AD122" s="19"/>
      <c r="AE122" s="88"/>
      <c r="AF122" s="88"/>
      <c r="AG122" s="19"/>
      <c r="AH122" s="19"/>
      <c r="AI122" s="80"/>
      <c r="AJ122" s="53"/>
      <c r="AK122" s="19"/>
      <c r="AL122" s="19"/>
      <c r="AM122" s="28"/>
      <c r="AN122" s="65"/>
      <c r="AO122" s="19"/>
      <c r="AP122" s="19"/>
      <c r="AQ122" s="19"/>
      <c r="AR122" s="28"/>
      <c r="AS122" s="53"/>
      <c r="AT122" s="19"/>
      <c r="AU122" s="19"/>
      <c r="AV122" s="19"/>
      <c r="AW122" s="28"/>
      <c r="AX122" s="53">
        <f t="shared" si="111"/>
        <v>0</v>
      </c>
      <c r="AY122" s="53">
        <f t="shared" si="111"/>
        <v>0</v>
      </c>
      <c r="AZ122" s="53">
        <f t="shared" si="111"/>
        <v>0</v>
      </c>
      <c r="BA122" s="53">
        <f t="shared" si="111"/>
        <v>0</v>
      </c>
      <c r="BB122" s="53">
        <f t="shared" si="111"/>
        <v>0</v>
      </c>
      <c r="BC122" s="53">
        <f t="shared" si="111"/>
        <v>0</v>
      </c>
      <c r="BD122" s="53">
        <f t="shared" si="111"/>
        <v>0</v>
      </c>
      <c r="BE122" s="53">
        <f t="shared" si="111"/>
        <v>0</v>
      </c>
      <c r="BF122" s="53">
        <f t="shared" si="111"/>
        <v>0</v>
      </c>
      <c r="BG122" s="53">
        <f t="shared" si="111"/>
        <v>0</v>
      </c>
      <c r="BH122" s="21"/>
      <c r="BI122" s="21"/>
      <c r="BJ122" s="21"/>
      <c r="BK122" s="21"/>
    </row>
    <row r="123" spans="1:63" hidden="1" x14ac:dyDescent="0.25">
      <c r="A123" s="3"/>
      <c r="B123" s="58"/>
      <c r="C123" s="60"/>
      <c r="D123" s="60"/>
      <c r="E123" s="61"/>
      <c r="F123" s="9"/>
      <c r="G123" s="19"/>
      <c r="H123" s="9"/>
      <c r="I123" s="83"/>
      <c r="J123" s="65"/>
      <c r="K123" s="19"/>
      <c r="L123" s="19"/>
      <c r="M123" s="19"/>
      <c r="N123" s="28"/>
      <c r="O123" s="101"/>
      <c r="P123" s="101"/>
      <c r="Q123" s="101"/>
      <c r="R123" s="101"/>
      <c r="S123" s="101"/>
      <c r="T123" s="53"/>
      <c r="U123" s="19"/>
      <c r="V123" s="19"/>
      <c r="W123" s="28"/>
      <c r="X123" s="159"/>
      <c r="Y123" s="86"/>
      <c r="Z123" s="10"/>
      <c r="AA123" s="10"/>
      <c r="AB123" s="10"/>
      <c r="AC123" s="19"/>
      <c r="AD123" s="19"/>
      <c r="AE123" s="88"/>
      <c r="AF123" s="88"/>
      <c r="AG123" s="19"/>
      <c r="AH123" s="19"/>
      <c r="AI123" s="80"/>
      <c r="AJ123" s="53"/>
      <c r="AK123" s="19"/>
      <c r="AL123" s="19"/>
      <c r="AM123" s="28"/>
      <c r="AN123" s="65"/>
      <c r="AO123" s="19"/>
      <c r="AP123" s="19"/>
      <c r="AQ123" s="19"/>
      <c r="AR123" s="28"/>
      <c r="AS123" s="53"/>
      <c r="AT123" s="19"/>
      <c r="AU123" s="19"/>
      <c r="AV123" s="19"/>
      <c r="AW123" s="28"/>
      <c r="AX123" s="53">
        <f t="shared" si="111"/>
        <v>0</v>
      </c>
      <c r="AY123" s="53">
        <f t="shared" si="111"/>
        <v>0</v>
      </c>
      <c r="AZ123" s="53">
        <f t="shared" si="111"/>
        <v>0</v>
      </c>
      <c r="BA123" s="53">
        <f t="shared" si="111"/>
        <v>0</v>
      </c>
      <c r="BB123" s="53">
        <f t="shared" si="111"/>
        <v>0</v>
      </c>
      <c r="BC123" s="53">
        <f t="shared" si="111"/>
        <v>0</v>
      </c>
      <c r="BD123" s="53">
        <f t="shared" si="111"/>
        <v>0</v>
      </c>
      <c r="BE123" s="53">
        <f t="shared" si="111"/>
        <v>0</v>
      </c>
      <c r="BF123" s="53">
        <f t="shared" si="111"/>
        <v>0</v>
      </c>
      <c r="BG123" s="53">
        <f t="shared" si="111"/>
        <v>0</v>
      </c>
      <c r="BH123" s="21"/>
      <c r="BI123" s="21"/>
      <c r="BJ123" s="21"/>
      <c r="BK123" s="21"/>
    </row>
    <row r="124" spans="1:63" hidden="1" x14ac:dyDescent="0.25">
      <c r="A124" s="3"/>
      <c r="B124" s="58"/>
      <c r="C124" s="60"/>
      <c r="D124" s="60"/>
      <c r="E124" s="61"/>
      <c r="F124" s="9"/>
      <c r="G124" s="19"/>
      <c r="H124" s="9"/>
      <c r="I124" s="83"/>
      <c r="J124" s="65"/>
      <c r="K124" s="19"/>
      <c r="L124" s="19"/>
      <c r="M124" s="19"/>
      <c r="N124" s="28"/>
      <c r="O124" s="101"/>
      <c r="P124" s="101"/>
      <c r="Q124" s="101"/>
      <c r="R124" s="101"/>
      <c r="S124" s="101"/>
      <c r="T124" s="53"/>
      <c r="U124" s="19"/>
      <c r="V124" s="19"/>
      <c r="W124" s="28"/>
      <c r="X124" s="159"/>
      <c r="Y124" s="86"/>
      <c r="Z124" s="10"/>
      <c r="AA124" s="10"/>
      <c r="AB124" s="10"/>
      <c r="AC124" s="19"/>
      <c r="AD124" s="19"/>
      <c r="AE124" s="88"/>
      <c r="AF124" s="88"/>
      <c r="AG124" s="19"/>
      <c r="AH124" s="19"/>
      <c r="AI124" s="80"/>
      <c r="AJ124" s="53"/>
      <c r="AK124" s="19"/>
      <c r="AL124" s="19"/>
      <c r="AM124" s="28"/>
      <c r="AN124" s="65"/>
      <c r="AO124" s="19"/>
      <c r="AP124" s="19"/>
      <c r="AQ124" s="19"/>
      <c r="AR124" s="28"/>
      <c r="AS124" s="53"/>
      <c r="AT124" s="19"/>
      <c r="AU124" s="19"/>
      <c r="AV124" s="19"/>
      <c r="AW124" s="28"/>
      <c r="AX124" s="53">
        <f t="shared" si="111"/>
        <v>0</v>
      </c>
      <c r="AY124" s="53">
        <f t="shared" si="111"/>
        <v>0</v>
      </c>
      <c r="AZ124" s="53">
        <f t="shared" si="111"/>
        <v>0</v>
      </c>
      <c r="BA124" s="53">
        <f t="shared" si="111"/>
        <v>0</v>
      </c>
      <c r="BB124" s="53">
        <f t="shared" si="111"/>
        <v>0</v>
      </c>
      <c r="BC124" s="53">
        <f t="shared" si="111"/>
        <v>0</v>
      </c>
      <c r="BD124" s="53">
        <f t="shared" si="111"/>
        <v>0</v>
      </c>
      <c r="BE124" s="53">
        <f t="shared" si="111"/>
        <v>0</v>
      </c>
      <c r="BF124" s="53">
        <f t="shared" si="111"/>
        <v>0</v>
      </c>
      <c r="BG124" s="53">
        <f t="shared" si="111"/>
        <v>0</v>
      </c>
      <c r="BH124" s="21"/>
      <c r="BI124" s="21"/>
      <c r="BJ124" s="21"/>
      <c r="BK124" s="21"/>
    </row>
    <row r="125" spans="1:63" hidden="1" x14ac:dyDescent="0.25">
      <c r="A125" s="3"/>
      <c r="B125" s="58"/>
      <c r="C125" s="60"/>
      <c r="D125" s="60"/>
      <c r="E125" s="61"/>
      <c r="F125" s="9"/>
      <c r="G125" s="9"/>
      <c r="H125" s="9"/>
      <c r="I125" s="83"/>
      <c r="J125" s="65"/>
      <c r="K125" s="19"/>
      <c r="L125" s="19"/>
      <c r="M125" s="19"/>
      <c r="N125" s="28"/>
      <c r="O125" s="101"/>
      <c r="P125" s="101"/>
      <c r="Q125" s="101"/>
      <c r="R125" s="101"/>
      <c r="S125" s="101"/>
      <c r="T125" s="53"/>
      <c r="U125" s="19"/>
      <c r="V125" s="19"/>
      <c r="W125" s="28"/>
      <c r="X125" s="159"/>
      <c r="Y125" s="86"/>
      <c r="Z125" s="10"/>
      <c r="AA125" s="10"/>
      <c r="AB125" s="10"/>
      <c r="AC125" s="19"/>
      <c r="AD125" s="19"/>
      <c r="AE125" s="88"/>
      <c r="AF125" s="88"/>
      <c r="AG125" s="19"/>
      <c r="AH125" s="19"/>
      <c r="AI125" s="80"/>
      <c r="AJ125" s="53"/>
      <c r="AK125" s="19"/>
      <c r="AL125" s="19"/>
      <c r="AM125" s="28"/>
      <c r="AN125" s="65"/>
      <c r="AO125" s="19"/>
      <c r="AP125" s="19"/>
      <c r="AQ125" s="19"/>
      <c r="AR125" s="28"/>
      <c r="AS125" s="53"/>
      <c r="AT125" s="19"/>
      <c r="AU125" s="19"/>
      <c r="AV125" s="19"/>
      <c r="AW125" s="28"/>
      <c r="AX125" s="53">
        <f t="shared" si="111"/>
        <v>0</v>
      </c>
      <c r="AY125" s="53">
        <f t="shared" si="111"/>
        <v>0</v>
      </c>
      <c r="AZ125" s="53">
        <f t="shared" si="111"/>
        <v>0</v>
      </c>
      <c r="BA125" s="53">
        <f t="shared" si="111"/>
        <v>0</v>
      </c>
      <c r="BB125" s="53">
        <f t="shared" si="111"/>
        <v>0</v>
      </c>
      <c r="BC125" s="53">
        <f t="shared" si="111"/>
        <v>0</v>
      </c>
      <c r="BD125" s="53">
        <f t="shared" si="111"/>
        <v>0</v>
      </c>
      <c r="BE125" s="53">
        <f t="shared" si="111"/>
        <v>0</v>
      </c>
      <c r="BF125" s="53">
        <f t="shared" si="111"/>
        <v>0</v>
      </c>
      <c r="BG125" s="53">
        <f t="shared" si="111"/>
        <v>0</v>
      </c>
      <c r="BH125" s="21"/>
      <c r="BI125" s="21"/>
      <c r="BJ125" s="21"/>
      <c r="BK125" s="21"/>
    </row>
    <row r="126" spans="1:63" hidden="1" x14ac:dyDescent="0.25">
      <c r="A126" s="3"/>
      <c r="B126" s="58"/>
      <c r="C126" s="60"/>
      <c r="D126" s="60"/>
      <c r="E126" s="61"/>
      <c r="F126" s="9"/>
      <c r="G126" s="9"/>
      <c r="H126" s="9"/>
      <c r="I126" s="83"/>
      <c r="J126" s="65"/>
      <c r="K126" s="19"/>
      <c r="L126" s="19"/>
      <c r="M126" s="19"/>
      <c r="N126" s="28"/>
      <c r="O126" s="101"/>
      <c r="P126" s="101"/>
      <c r="Q126" s="101"/>
      <c r="R126" s="101"/>
      <c r="S126" s="101"/>
      <c r="T126" s="53"/>
      <c r="U126" s="19"/>
      <c r="V126" s="19"/>
      <c r="W126" s="19"/>
      <c r="X126" s="159"/>
      <c r="Y126" s="86"/>
      <c r="Z126" s="10"/>
      <c r="AA126" s="10"/>
      <c r="AB126" s="10"/>
      <c r="AC126" s="19"/>
      <c r="AD126" s="19"/>
      <c r="AE126" s="88"/>
      <c r="AF126" s="88"/>
      <c r="AG126" s="19"/>
      <c r="AH126" s="19"/>
      <c r="AI126" s="80"/>
      <c r="AJ126" s="53"/>
      <c r="AK126" s="19"/>
      <c r="AL126" s="19"/>
      <c r="AM126" s="19"/>
      <c r="AN126" s="19"/>
      <c r="AO126" s="19"/>
      <c r="AP126" s="19"/>
      <c r="AQ126" s="19"/>
      <c r="AR126" s="19"/>
      <c r="AS126" s="19"/>
      <c r="AT126" s="19"/>
      <c r="AU126" s="19"/>
      <c r="AV126" s="19"/>
      <c r="AW126" s="19"/>
      <c r="AX126" s="53">
        <f t="shared" si="111"/>
        <v>0</v>
      </c>
      <c r="AY126" s="53">
        <f t="shared" si="111"/>
        <v>0</v>
      </c>
      <c r="AZ126" s="53">
        <f t="shared" si="111"/>
        <v>0</v>
      </c>
      <c r="BA126" s="53">
        <f t="shared" si="111"/>
        <v>0</v>
      </c>
      <c r="BB126" s="53">
        <f t="shared" si="111"/>
        <v>0</v>
      </c>
      <c r="BC126" s="53">
        <f t="shared" si="111"/>
        <v>0</v>
      </c>
      <c r="BD126" s="53">
        <f t="shared" si="111"/>
        <v>0</v>
      </c>
      <c r="BE126" s="53">
        <f t="shared" si="111"/>
        <v>0</v>
      </c>
      <c r="BF126" s="53">
        <f t="shared" si="111"/>
        <v>0</v>
      </c>
      <c r="BG126" s="53">
        <f t="shared" si="111"/>
        <v>0</v>
      </c>
      <c r="BH126" s="21"/>
      <c r="BI126" s="21"/>
      <c r="BJ126" s="21"/>
      <c r="BK126" s="21"/>
    </row>
    <row r="127" spans="1:63" hidden="1" x14ac:dyDescent="0.25">
      <c r="A127" s="4"/>
      <c r="B127" s="58"/>
      <c r="C127" s="60"/>
      <c r="D127" s="60"/>
      <c r="E127" s="61"/>
      <c r="F127" s="9"/>
      <c r="G127" s="19"/>
      <c r="H127" s="9"/>
      <c r="I127" s="83"/>
      <c r="J127" s="65"/>
      <c r="K127" s="19"/>
      <c r="L127" s="19"/>
      <c r="M127" s="19"/>
      <c r="N127" s="19"/>
      <c r="O127" s="53"/>
      <c r="P127" s="53"/>
      <c r="Q127" s="53"/>
      <c r="R127" s="53"/>
      <c r="S127" s="53"/>
      <c r="T127" s="53"/>
      <c r="U127" s="19"/>
      <c r="V127" s="19"/>
      <c r="W127" s="19"/>
      <c r="X127" s="80"/>
      <c r="Y127" s="86"/>
      <c r="Z127" s="10"/>
      <c r="AA127" s="10"/>
      <c r="AB127" s="10"/>
      <c r="AC127" s="19"/>
      <c r="AD127" s="19"/>
      <c r="AE127" s="88"/>
      <c r="AF127" s="88"/>
      <c r="AG127" s="19"/>
      <c r="AH127" s="19"/>
      <c r="AI127" s="80"/>
      <c r="AJ127" s="53"/>
      <c r="AK127" s="19"/>
      <c r="AL127" s="19"/>
      <c r="AM127" s="19"/>
      <c r="AN127" s="19"/>
      <c r="AO127" s="19"/>
      <c r="AP127" s="19"/>
      <c r="AQ127" s="19"/>
      <c r="AR127" s="19"/>
      <c r="AS127" s="19"/>
      <c r="AT127" s="19"/>
      <c r="AU127" s="19"/>
      <c r="AV127" s="19"/>
      <c r="AW127" s="19"/>
      <c r="AX127" s="53">
        <f t="shared" si="111"/>
        <v>0</v>
      </c>
      <c r="AY127" s="53">
        <f t="shared" si="111"/>
        <v>0</v>
      </c>
      <c r="AZ127" s="53">
        <f t="shared" si="111"/>
        <v>0</v>
      </c>
      <c r="BA127" s="53">
        <f t="shared" si="111"/>
        <v>0</v>
      </c>
      <c r="BB127" s="53">
        <f t="shared" si="111"/>
        <v>0</v>
      </c>
      <c r="BC127" s="53">
        <f t="shared" si="111"/>
        <v>0</v>
      </c>
      <c r="BD127" s="53">
        <f t="shared" si="111"/>
        <v>0</v>
      </c>
      <c r="BE127" s="53">
        <f t="shared" si="111"/>
        <v>0</v>
      </c>
      <c r="BF127" s="53">
        <f t="shared" si="111"/>
        <v>0</v>
      </c>
      <c r="BG127" s="53">
        <f t="shared" si="111"/>
        <v>0</v>
      </c>
      <c r="BH127" s="21"/>
      <c r="BI127" s="21"/>
      <c r="BJ127" s="21"/>
      <c r="BK127" s="21"/>
    </row>
    <row r="128" spans="1:63" hidden="1" x14ac:dyDescent="0.25">
      <c r="A128" s="4"/>
      <c r="B128" s="58"/>
      <c r="C128" s="60"/>
      <c r="D128" s="60"/>
      <c r="E128" s="61"/>
      <c r="F128" s="9"/>
      <c r="G128" s="9"/>
      <c r="H128" s="9"/>
      <c r="I128" s="83"/>
      <c r="J128" s="5"/>
      <c r="K128" s="9"/>
      <c r="L128" s="9"/>
      <c r="M128" s="9"/>
      <c r="N128" s="63"/>
      <c r="O128" s="155"/>
      <c r="P128" s="155"/>
      <c r="Q128" s="155"/>
      <c r="R128" s="155"/>
      <c r="S128" s="155"/>
      <c r="T128" s="53"/>
      <c r="U128" s="19"/>
      <c r="V128" s="19"/>
      <c r="W128" s="28"/>
      <c r="X128" s="155"/>
      <c r="Y128" s="65"/>
      <c r="Z128" s="10"/>
      <c r="AA128" s="10"/>
      <c r="AB128" s="10"/>
      <c r="AC128" s="19"/>
      <c r="AD128" s="19"/>
      <c r="AE128" s="88"/>
      <c r="AF128" s="88"/>
      <c r="AG128" s="19"/>
      <c r="AH128" s="19"/>
      <c r="AI128" s="53"/>
      <c r="AJ128" s="53"/>
      <c r="AK128" s="19"/>
      <c r="AL128" s="19"/>
      <c r="AM128" s="28"/>
      <c r="AN128" s="65"/>
      <c r="AO128" s="19"/>
      <c r="AP128" s="19"/>
      <c r="AQ128" s="19"/>
      <c r="AR128" s="28"/>
      <c r="AS128" s="53"/>
      <c r="AT128" s="19"/>
      <c r="AU128" s="19"/>
      <c r="AV128" s="19"/>
      <c r="AW128" s="28"/>
      <c r="AX128" s="53" t="e">
        <f>#REF!</f>
        <v>#REF!</v>
      </c>
      <c r="AY128" s="53" t="e">
        <f>#REF!</f>
        <v>#REF!</v>
      </c>
      <c r="AZ128" s="53" t="e">
        <f>#REF!</f>
        <v>#REF!</v>
      </c>
      <c r="BA128" s="53" t="e">
        <f>#REF!</f>
        <v>#REF!</v>
      </c>
      <c r="BB128" s="53" t="e">
        <f>#REF!</f>
        <v>#REF!</v>
      </c>
      <c r="BC128" s="53" t="e">
        <f>#REF!</f>
        <v>#REF!</v>
      </c>
      <c r="BD128" s="53" t="e">
        <f>#REF!</f>
        <v>#REF!</v>
      </c>
      <c r="BE128" s="53" t="e">
        <f>#REF!</f>
        <v>#REF!</v>
      </c>
      <c r="BF128" s="53" t="e">
        <f>#REF!</f>
        <v>#REF!</v>
      </c>
      <c r="BG128" s="53" t="e">
        <f>#REF!</f>
        <v>#REF!</v>
      </c>
      <c r="BH128" s="21"/>
      <c r="BI128" s="21"/>
      <c r="BJ128" s="21"/>
      <c r="BK128" s="21"/>
    </row>
    <row r="129" spans="1:63" hidden="1" x14ac:dyDescent="0.25">
      <c r="A129" s="4"/>
      <c r="B129" s="58"/>
      <c r="C129" s="60"/>
      <c r="D129" s="60"/>
      <c r="E129" s="61"/>
      <c r="F129" s="9"/>
      <c r="G129" s="9"/>
      <c r="H129" s="9"/>
      <c r="I129" s="83"/>
      <c r="J129" s="65"/>
      <c r="K129" s="19"/>
      <c r="L129" s="9"/>
      <c r="M129" s="9"/>
      <c r="N129" s="63"/>
      <c r="O129" s="155"/>
      <c r="P129" s="155"/>
      <c r="Q129" s="155"/>
      <c r="R129" s="155"/>
      <c r="S129" s="155"/>
      <c r="T129" s="53"/>
      <c r="U129" s="19"/>
      <c r="V129" s="19"/>
      <c r="W129" s="28"/>
      <c r="X129" s="155"/>
      <c r="Y129" s="65"/>
      <c r="Z129" s="10"/>
      <c r="AA129" s="10"/>
      <c r="AB129" s="10"/>
      <c r="AC129" s="19"/>
      <c r="AD129" s="19"/>
      <c r="AE129" s="88"/>
      <c r="AF129" s="88"/>
      <c r="AG129" s="19"/>
      <c r="AH129" s="19"/>
      <c r="AI129" s="53"/>
      <c r="AJ129" s="53"/>
      <c r="AK129" s="19"/>
      <c r="AL129" s="19"/>
      <c r="AM129" s="28"/>
      <c r="AN129" s="65"/>
      <c r="AO129" s="19"/>
      <c r="AP129" s="19"/>
      <c r="AQ129" s="19"/>
      <c r="AR129" s="28"/>
      <c r="AS129" s="53"/>
      <c r="AT129" s="19"/>
      <c r="AU129" s="19"/>
      <c r="AV129" s="19"/>
      <c r="AW129" s="28"/>
      <c r="AX129" s="53" t="e">
        <f>#REF!</f>
        <v>#REF!</v>
      </c>
      <c r="AY129" s="53" t="e">
        <f>#REF!</f>
        <v>#REF!</v>
      </c>
      <c r="AZ129" s="53" t="e">
        <f>#REF!</f>
        <v>#REF!</v>
      </c>
      <c r="BA129" s="53" t="e">
        <f>#REF!</f>
        <v>#REF!</v>
      </c>
      <c r="BB129" s="53" t="e">
        <f>#REF!</f>
        <v>#REF!</v>
      </c>
      <c r="BC129" s="53" t="e">
        <f>#REF!</f>
        <v>#REF!</v>
      </c>
      <c r="BD129" s="53" t="e">
        <f>#REF!</f>
        <v>#REF!</v>
      </c>
      <c r="BE129" s="53" t="e">
        <f>#REF!</f>
        <v>#REF!</v>
      </c>
      <c r="BF129" s="53" t="e">
        <f>#REF!</f>
        <v>#REF!</v>
      </c>
      <c r="BG129" s="53" t="e">
        <f>#REF!</f>
        <v>#REF!</v>
      </c>
      <c r="BH129" s="21"/>
      <c r="BI129" s="21"/>
      <c r="BJ129" s="21"/>
      <c r="BK129" s="21"/>
    </row>
    <row r="130" spans="1:63" hidden="1" x14ac:dyDescent="0.25">
      <c r="A130" s="4"/>
      <c r="B130" s="58"/>
      <c r="C130" s="60"/>
      <c r="D130" s="60"/>
      <c r="E130" s="61"/>
      <c r="F130" s="9"/>
      <c r="G130" s="9"/>
      <c r="H130" s="9"/>
      <c r="I130" s="83"/>
      <c r="J130" s="65"/>
      <c r="K130" s="9"/>
      <c r="L130" s="9"/>
      <c r="M130" s="9"/>
      <c r="N130" s="63"/>
      <c r="O130" s="155"/>
      <c r="P130" s="155"/>
      <c r="Q130" s="155"/>
      <c r="R130" s="155"/>
      <c r="S130" s="155"/>
      <c r="T130" s="53"/>
      <c r="U130" s="19"/>
      <c r="V130" s="19"/>
      <c r="W130" s="28"/>
      <c r="X130" s="155"/>
      <c r="Y130" s="65"/>
      <c r="Z130" s="10"/>
      <c r="AA130" s="10"/>
      <c r="AB130" s="10"/>
      <c r="AC130" s="19"/>
      <c r="AD130" s="19"/>
      <c r="AE130" s="88"/>
      <c r="AF130" s="88"/>
      <c r="AG130" s="19"/>
      <c r="AH130" s="19"/>
      <c r="AI130" s="53"/>
      <c r="AJ130" s="53"/>
      <c r="AK130" s="19"/>
      <c r="AL130" s="19"/>
      <c r="AM130" s="28"/>
      <c r="AN130" s="65"/>
      <c r="AO130" s="19"/>
      <c r="AP130" s="19"/>
      <c r="AQ130" s="19"/>
      <c r="AR130" s="28"/>
      <c r="AS130" s="53"/>
      <c r="AT130" s="19"/>
      <c r="AU130" s="19"/>
      <c r="AV130" s="19"/>
      <c r="AW130" s="28"/>
      <c r="AX130" s="53" t="e">
        <f>#REF!</f>
        <v>#REF!</v>
      </c>
      <c r="AY130" s="53" t="e">
        <f>#REF!</f>
        <v>#REF!</v>
      </c>
      <c r="AZ130" s="53" t="e">
        <f>#REF!</f>
        <v>#REF!</v>
      </c>
      <c r="BA130" s="53" t="e">
        <f>#REF!</f>
        <v>#REF!</v>
      </c>
      <c r="BB130" s="53" t="e">
        <f>#REF!</f>
        <v>#REF!</v>
      </c>
      <c r="BC130" s="53" t="e">
        <f>#REF!</f>
        <v>#REF!</v>
      </c>
      <c r="BD130" s="53" t="e">
        <f>#REF!</f>
        <v>#REF!</v>
      </c>
      <c r="BE130" s="53" t="e">
        <f>#REF!</f>
        <v>#REF!</v>
      </c>
      <c r="BF130" s="53" t="e">
        <f>#REF!</f>
        <v>#REF!</v>
      </c>
      <c r="BG130" s="53" t="e">
        <f>#REF!</f>
        <v>#REF!</v>
      </c>
      <c r="BH130" s="21"/>
      <c r="BI130" s="21"/>
      <c r="BJ130" s="21"/>
      <c r="BK130" s="21"/>
    </row>
    <row r="131" spans="1:63" hidden="1" x14ac:dyDescent="0.25">
      <c r="A131" s="4"/>
      <c r="B131" s="58"/>
      <c r="C131" s="60"/>
      <c r="D131" s="60"/>
      <c r="E131" s="61"/>
      <c r="F131" s="9"/>
      <c r="G131" s="9"/>
      <c r="H131" s="9"/>
      <c r="I131" s="83"/>
      <c r="J131" s="65"/>
      <c r="K131" s="9"/>
      <c r="L131" s="9"/>
      <c r="M131" s="9"/>
      <c r="N131" s="63"/>
      <c r="O131" s="155"/>
      <c r="P131" s="155"/>
      <c r="Q131" s="155"/>
      <c r="R131" s="155"/>
      <c r="S131" s="155"/>
      <c r="T131" s="53"/>
      <c r="U131" s="19"/>
      <c r="V131" s="19"/>
      <c r="W131" s="28"/>
      <c r="X131" s="155"/>
      <c r="Y131" s="65"/>
      <c r="Z131" s="10"/>
      <c r="AA131" s="10"/>
      <c r="AB131" s="10"/>
      <c r="AC131" s="19"/>
      <c r="AD131" s="19"/>
      <c r="AE131" s="88"/>
      <c r="AF131" s="88"/>
      <c r="AG131" s="19"/>
      <c r="AH131" s="19"/>
      <c r="AI131" s="53"/>
      <c r="AJ131" s="53"/>
      <c r="AK131" s="19"/>
      <c r="AL131" s="19"/>
      <c r="AM131" s="28"/>
      <c r="AN131" s="65"/>
      <c r="AO131" s="19"/>
      <c r="AP131" s="19"/>
      <c r="AQ131" s="19"/>
      <c r="AR131" s="28"/>
      <c r="AS131" s="53"/>
      <c r="AT131" s="19"/>
      <c r="AU131" s="19"/>
      <c r="AV131" s="19"/>
      <c r="AW131" s="28"/>
      <c r="AX131" s="53" t="e">
        <f>#REF!</f>
        <v>#REF!</v>
      </c>
      <c r="AY131" s="53" t="e">
        <f>#REF!</f>
        <v>#REF!</v>
      </c>
      <c r="AZ131" s="53" t="e">
        <f>#REF!</f>
        <v>#REF!</v>
      </c>
      <c r="BA131" s="53" t="e">
        <f>#REF!</f>
        <v>#REF!</v>
      </c>
      <c r="BB131" s="53" t="e">
        <f>#REF!</f>
        <v>#REF!</v>
      </c>
      <c r="BC131" s="53" t="e">
        <f>#REF!</f>
        <v>#REF!</v>
      </c>
      <c r="BD131" s="53" t="e">
        <f>#REF!</f>
        <v>#REF!</v>
      </c>
      <c r="BE131" s="53" t="e">
        <f>#REF!</f>
        <v>#REF!</v>
      </c>
      <c r="BF131" s="53" t="e">
        <f>#REF!</f>
        <v>#REF!</v>
      </c>
      <c r="BG131" s="53" t="e">
        <f>#REF!</f>
        <v>#REF!</v>
      </c>
      <c r="BH131" s="21"/>
      <c r="BI131" s="21"/>
      <c r="BJ131" s="21"/>
      <c r="BK131" s="21"/>
    </row>
    <row r="132" spans="1:63" hidden="1" x14ac:dyDescent="0.25">
      <c r="A132" s="8"/>
      <c r="B132" s="58"/>
      <c r="C132" s="60"/>
      <c r="D132" s="60"/>
      <c r="E132" s="61"/>
      <c r="F132" s="9"/>
      <c r="G132" s="9"/>
      <c r="H132" s="9"/>
      <c r="I132" s="83"/>
      <c r="J132" s="65"/>
      <c r="K132" s="9"/>
      <c r="L132" s="9"/>
      <c r="M132" s="9"/>
      <c r="N132" s="63"/>
      <c r="O132" s="155"/>
      <c r="P132" s="155"/>
      <c r="Q132" s="155"/>
      <c r="R132" s="155"/>
      <c r="S132" s="155"/>
      <c r="T132" s="53"/>
      <c r="U132" s="19"/>
      <c r="V132" s="19"/>
      <c r="W132" s="28"/>
      <c r="X132" s="155"/>
      <c r="Y132" s="65"/>
      <c r="Z132" s="10"/>
      <c r="AA132" s="10"/>
      <c r="AB132" s="10"/>
      <c r="AC132" s="19"/>
      <c r="AD132" s="19"/>
      <c r="AE132" s="88"/>
      <c r="AF132" s="88"/>
      <c r="AG132" s="19"/>
      <c r="AH132" s="19"/>
      <c r="AI132" s="53"/>
      <c r="AJ132" s="53"/>
      <c r="AK132" s="19"/>
      <c r="AL132" s="19"/>
      <c r="AM132" s="28"/>
      <c r="AN132" s="65"/>
      <c r="AO132" s="19"/>
      <c r="AP132" s="19"/>
      <c r="AQ132" s="19"/>
      <c r="AR132" s="28"/>
      <c r="AS132" s="53"/>
      <c r="AT132" s="19"/>
      <c r="AU132" s="19"/>
      <c r="AV132" s="19"/>
      <c r="AW132" s="28"/>
      <c r="AX132" s="53" t="e">
        <f>#REF!</f>
        <v>#REF!</v>
      </c>
      <c r="AY132" s="53" t="e">
        <f>#REF!</f>
        <v>#REF!</v>
      </c>
      <c r="AZ132" s="53" t="e">
        <f>#REF!</f>
        <v>#REF!</v>
      </c>
      <c r="BA132" s="53" t="e">
        <f>#REF!</f>
        <v>#REF!</v>
      </c>
      <c r="BB132" s="53" t="e">
        <f>#REF!</f>
        <v>#REF!</v>
      </c>
      <c r="BC132" s="53" t="e">
        <f>#REF!</f>
        <v>#REF!</v>
      </c>
      <c r="BD132" s="53" t="e">
        <f>#REF!</f>
        <v>#REF!</v>
      </c>
      <c r="BE132" s="53" t="e">
        <f>#REF!</f>
        <v>#REF!</v>
      </c>
      <c r="BF132" s="53" t="e">
        <f>#REF!</f>
        <v>#REF!</v>
      </c>
      <c r="BG132" s="53" t="e">
        <f>#REF!</f>
        <v>#REF!</v>
      </c>
      <c r="BH132" s="21"/>
      <c r="BI132" s="21"/>
      <c r="BJ132" s="21"/>
      <c r="BK132" s="21"/>
    </row>
    <row r="133" spans="1:63" hidden="1" x14ac:dyDescent="0.25">
      <c r="A133" s="8"/>
      <c r="B133" s="58"/>
      <c r="C133" s="60"/>
      <c r="D133" s="60"/>
      <c r="E133" s="61"/>
      <c r="F133" s="9"/>
      <c r="G133" s="9"/>
      <c r="H133" s="9"/>
      <c r="I133" s="83"/>
      <c r="J133" s="65"/>
      <c r="K133" s="9"/>
      <c r="L133" s="9"/>
      <c r="M133" s="9"/>
      <c r="N133" s="63"/>
      <c r="O133" s="155"/>
      <c r="P133" s="155"/>
      <c r="Q133" s="155"/>
      <c r="R133" s="155"/>
      <c r="S133" s="155"/>
      <c r="T133" s="53"/>
      <c r="U133" s="19"/>
      <c r="V133" s="19"/>
      <c r="W133" s="28"/>
      <c r="X133" s="155"/>
      <c r="Y133" s="65"/>
      <c r="Z133" s="10"/>
      <c r="AA133" s="10"/>
      <c r="AB133" s="10"/>
      <c r="AC133" s="19"/>
      <c r="AD133" s="19"/>
      <c r="AE133" s="88"/>
      <c r="AF133" s="88"/>
      <c r="AG133" s="19"/>
      <c r="AH133" s="19"/>
      <c r="AI133" s="53"/>
      <c r="AJ133" s="53"/>
      <c r="AK133" s="19"/>
      <c r="AL133" s="19"/>
      <c r="AM133" s="28"/>
      <c r="AN133" s="65"/>
      <c r="AO133" s="19"/>
      <c r="AP133" s="19"/>
      <c r="AQ133" s="19"/>
      <c r="AR133" s="28"/>
      <c r="AS133" s="53"/>
      <c r="AT133" s="19"/>
      <c r="AU133" s="19"/>
      <c r="AV133" s="19"/>
      <c r="AW133" s="28"/>
      <c r="AX133" s="53" t="e">
        <f>#REF!</f>
        <v>#REF!</v>
      </c>
      <c r="AY133" s="53" t="e">
        <f>#REF!</f>
        <v>#REF!</v>
      </c>
      <c r="AZ133" s="53" t="e">
        <f>#REF!</f>
        <v>#REF!</v>
      </c>
      <c r="BA133" s="53" t="e">
        <f>#REF!</f>
        <v>#REF!</v>
      </c>
      <c r="BB133" s="53" t="e">
        <f>#REF!</f>
        <v>#REF!</v>
      </c>
      <c r="BC133" s="53" t="e">
        <f>#REF!</f>
        <v>#REF!</v>
      </c>
      <c r="BD133" s="53" t="e">
        <f>#REF!</f>
        <v>#REF!</v>
      </c>
      <c r="BE133" s="53" t="e">
        <f>#REF!</f>
        <v>#REF!</v>
      </c>
      <c r="BF133" s="53" t="e">
        <f>#REF!</f>
        <v>#REF!</v>
      </c>
      <c r="BG133" s="53" t="e">
        <f>#REF!</f>
        <v>#REF!</v>
      </c>
      <c r="BH133" s="21"/>
      <c r="BI133" s="21"/>
      <c r="BJ133" s="21"/>
      <c r="BK133" s="21"/>
    </row>
    <row r="134" spans="1:63" hidden="1" x14ac:dyDescent="0.25">
      <c r="A134" s="4"/>
      <c r="B134" s="58"/>
      <c r="C134" s="60"/>
      <c r="D134" s="60"/>
      <c r="E134" s="61"/>
      <c r="F134" s="9"/>
      <c r="G134" s="19"/>
      <c r="H134" s="9"/>
      <c r="I134" s="83"/>
      <c r="J134" s="65"/>
      <c r="K134" s="19"/>
      <c r="L134" s="19"/>
      <c r="M134" s="9"/>
      <c r="N134" s="63"/>
      <c r="O134" s="155"/>
      <c r="P134" s="155"/>
      <c r="Q134" s="155"/>
      <c r="R134" s="155"/>
      <c r="S134" s="155"/>
      <c r="T134" s="53"/>
      <c r="U134" s="19"/>
      <c r="V134" s="19"/>
      <c r="W134" s="28"/>
      <c r="X134" s="155"/>
      <c r="Y134" s="65"/>
      <c r="Z134" s="10"/>
      <c r="AA134" s="10"/>
      <c r="AB134" s="10"/>
      <c r="AC134" s="19"/>
      <c r="AD134" s="19"/>
      <c r="AE134" s="88"/>
      <c r="AF134" s="88"/>
      <c r="AG134" s="19"/>
      <c r="AH134" s="19"/>
      <c r="AI134" s="53"/>
      <c r="AJ134" s="53"/>
      <c r="AK134" s="19"/>
      <c r="AL134" s="19"/>
      <c r="AM134" s="28"/>
      <c r="AN134" s="65"/>
      <c r="AO134" s="19"/>
      <c r="AP134" s="19"/>
      <c r="AQ134" s="19"/>
      <c r="AR134" s="28"/>
      <c r="AS134" s="53"/>
      <c r="AT134" s="19"/>
      <c r="AU134" s="19"/>
      <c r="AV134" s="19"/>
      <c r="AW134" s="28"/>
      <c r="AX134" s="53" t="e">
        <f>#REF!</f>
        <v>#REF!</v>
      </c>
      <c r="AY134" s="53" t="e">
        <f>#REF!</f>
        <v>#REF!</v>
      </c>
      <c r="AZ134" s="53" t="e">
        <f>#REF!</f>
        <v>#REF!</v>
      </c>
      <c r="BA134" s="53" t="e">
        <f>#REF!</f>
        <v>#REF!</v>
      </c>
      <c r="BB134" s="53" t="e">
        <f>#REF!</f>
        <v>#REF!</v>
      </c>
      <c r="BC134" s="53" t="e">
        <f>#REF!</f>
        <v>#REF!</v>
      </c>
      <c r="BD134" s="53" t="e">
        <f>#REF!</f>
        <v>#REF!</v>
      </c>
      <c r="BE134" s="53" t="e">
        <f>#REF!</f>
        <v>#REF!</v>
      </c>
      <c r="BF134" s="53" t="e">
        <f>#REF!</f>
        <v>#REF!</v>
      </c>
      <c r="BG134" s="53" t="e">
        <f>#REF!</f>
        <v>#REF!</v>
      </c>
      <c r="BH134" s="21"/>
      <c r="BI134" s="21"/>
      <c r="BJ134" s="21"/>
      <c r="BK134" s="21"/>
    </row>
    <row r="135" spans="1:63" hidden="1" x14ac:dyDescent="0.25">
      <c r="A135" s="12"/>
      <c r="B135" s="69"/>
      <c r="C135" s="78"/>
      <c r="D135" s="78"/>
      <c r="E135" s="67"/>
      <c r="F135" s="14"/>
      <c r="G135" s="42"/>
      <c r="H135" s="14"/>
      <c r="I135" s="84"/>
      <c r="J135" s="76"/>
      <c r="K135" s="42"/>
      <c r="L135" s="42"/>
      <c r="M135" s="14"/>
      <c r="N135" s="73"/>
      <c r="O135" s="156"/>
      <c r="P135" s="156"/>
      <c r="Q135" s="156"/>
      <c r="R135" s="156"/>
      <c r="S135" s="156"/>
      <c r="T135" s="75"/>
      <c r="U135" s="42"/>
      <c r="V135" s="42"/>
      <c r="W135" s="44"/>
      <c r="X135" s="156"/>
      <c r="Y135" s="76"/>
      <c r="Z135" s="43"/>
      <c r="AA135" s="43"/>
      <c r="AB135" s="43"/>
      <c r="AC135" s="42"/>
      <c r="AD135" s="42"/>
      <c r="AE135" s="89"/>
      <c r="AF135" s="89"/>
      <c r="AG135" s="42"/>
      <c r="AH135" s="42"/>
      <c r="AI135" s="53"/>
      <c r="AJ135" s="75"/>
      <c r="AK135" s="42"/>
      <c r="AL135" s="42"/>
      <c r="AM135" s="44"/>
      <c r="AN135" s="76"/>
      <c r="AO135" s="42"/>
      <c r="AP135" s="42"/>
      <c r="AQ135" s="42"/>
      <c r="AR135" s="44"/>
      <c r="AS135" s="75"/>
      <c r="AT135" s="42"/>
      <c r="AU135" s="42"/>
      <c r="AV135" s="42"/>
      <c r="AW135" s="44"/>
      <c r="AX135" s="53" t="e">
        <f>#REF!</f>
        <v>#REF!</v>
      </c>
      <c r="AY135" s="53" t="e">
        <f>#REF!</f>
        <v>#REF!</v>
      </c>
      <c r="AZ135" s="53" t="e">
        <f>#REF!</f>
        <v>#REF!</v>
      </c>
      <c r="BA135" s="53" t="e">
        <f>#REF!</f>
        <v>#REF!</v>
      </c>
      <c r="BB135" s="53" t="e">
        <f>#REF!</f>
        <v>#REF!</v>
      </c>
      <c r="BC135" s="53" t="e">
        <f>#REF!</f>
        <v>#REF!</v>
      </c>
      <c r="BD135" s="53" t="e">
        <f>#REF!</f>
        <v>#REF!</v>
      </c>
      <c r="BE135" s="53" t="e">
        <f>#REF!</f>
        <v>#REF!</v>
      </c>
      <c r="BF135" s="53" t="e">
        <f>#REF!</f>
        <v>#REF!</v>
      </c>
      <c r="BG135" s="53" t="e">
        <f>#REF!</f>
        <v>#REF!</v>
      </c>
      <c r="BH135" s="21"/>
      <c r="BI135" s="21"/>
      <c r="BJ135" s="21"/>
      <c r="BK135" s="21"/>
    </row>
    <row r="136" spans="1:63" ht="15.75" hidden="1" thickBot="1" x14ac:dyDescent="0.3">
      <c r="A136" s="66"/>
      <c r="B136" s="70"/>
      <c r="C136" s="71"/>
      <c r="D136" s="71"/>
      <c r="E136" s="72"/>
      <c r="F136" s="16"/>
      <c r="G136" s="16"/>
      <c r="H136" s="16"/>
      <c r="I136" s="85"/>
      <c r="J136" s="15"/>
      <c r="K136" s="16"/>
      <c r="L136" s="16"/>
      <c r="M136" s="16"/>
      <c r="N136" s="74"/>
      <c r="O136" s="157"/>
      <c r="P136" s="157"/>
      <c r="Q136" s="157"/>
      <c r="R136" s="157"/>
      <c r="S136" s="157"/>
      <c r="T136" s="77"/>
      <c r="U136" s="17"/>
      <c r="V136" s="17"/>
      <c r="W136" s="46"/>
      <c r="X136" s="157"/>
      <c r="Y136" s="77"/>
      <c r="Z136" s="45"/>
      <c r="AA136" s="45"/>
      <c r="AB136" s="45"/>
      <c r="AC136" s="17"/>
      <c r="AD136" s="17"/>
      <c r="AE136" s="46"/>
      <c r="AF136" s="92"/>
      <c r="AG136" s="71"/>
      <c r="AH136" s="71"/>
      <c r="AI136" s="71"/>
      <c r="AJ136" s="77"/>
      <c r="AK136" s="17"/>
      <c r="AL136" s="17"/>
      <c r="AM136" s="46"/>
      <c r="AN136" s="77"/>
      <c r="AO136" s="17"/>
      <c r="AP136" s="17"/>
      <c r="AQ136" s="17"/>
      <c r="AR136" s="46"/>
      <c r="AS136" s="68"/>
      <c r="AT136" s="17"/>
      <c r="AU136" s="17"/>
      <c r="AV136" s="17"/>
      <c r="AW136" s="46"/>
      <c r="AX136" s="77"/>
      <c r="AY136" s="17"/>
      <c r="AZ136" s="17"/>
      <c r="BA136" s="17"/>
      <c r="BB136" s="46"/>
      <c r="BC136" s="68"/>
      <c r="BD136" s="17"/>
      <c r="BE136" s="17"/>
      <c r="BF136" s="17"/>
      <c r="BG136" s="46"/>
      <c r="BH136" s="21"/>
      <c r="BI136" s="21"/>
      <c r="BJ136" s="21"/>
      <c r="BK136" s="21"/>
    </row>
    <row r="137" spans="1:63" hidden="1" x14ac:dyDescent="0.25"/>
    <row r="138" spans="1:63" hidden="1" x14ac:dyDescent="0.25"/>
    <row r="139" spans="1:63" hidden="1" x14ac:dyDescent="0.25"/>
  </sheetData>
  <mergeCells count="274">
    <mergeCell ref="AX75:BB77"/>
    <mergeCell ref="BA78:BA82"/>
    <mergeCell ref="AT78:AT82"/>
    <mergeCell ref="BB78:BB82"/>
    <mergeCell ref="AX78:AX82"/>
    <mergeCell ref="BD78:BD82"/>
    <mergeCell ref="BC78:BC82"/>
    <mergeCell ref="AU78:AU82"/>
    <mergeCell ref="AZ78:AZ82"/>
    <mergeCell ref="AV78:AV82"/>
    <mergeCell ref="BC75:BG77"/>
    <mergeCell ref="BG78:BG82"/>
    <mergeCell ref="AW78:AW82"/>
    <mergeCell ref="BG112:BG116"/>
    <mergeCell ref="BF112:BF116"/>
    <mergeCell ref="BE78:BE82"/>
    <mergeCell ref="BE112:BE116"/>
    <mergeCell ref="BC112:BC116"/>
    <mergeCell ref="BD112:BD116"/>
    <mergeCell ref="BA112:BA116"/>
    <mergeCell ref="AW112:AW116"/>
    <mergeCell ref="AV112:AV116"/>
    <mergeCell ref="BC109:BG111"/>
    <mergeCell ref="BF78:BF82"/>
    <mergeCell ref="AX109:BB111"/>
    <mergeCell ref="AX112:AX116"/>
    <mergeCell ref="AY78:AY82"/>
    <mergeCell ref="AZ112:AZ116"/>
    <mergeCell ref="AY112:AY116"/>
    <mergeCell ref="S78:S82"/>
    <mergeCell ref="F112:F116"/>
    <mergeCell ref="I112:I116"/>
    <mergeCell ref="W112:W116"/>
    <mergeCell ref="W78:W82"/>
    <mergeCell ref="U112:U116"/>
    <mergeCell ref="Y78:Y82"/>
    <mergeCell ref="N112:N116"/>
    <mergeCell ref="BB112:BB116"/>
    <mergeCell ref="AU112:AU116"/>
    <mergeCell ref="AN112:AN116"/>
    <mergeCell ref="AO112:AO116"/>
    <mergeCell ref="AS78:AS82"/>
    <mergeCell ref="AS109:AW111"/>
    <mergeCell ref="AI112:AI116"/>
    <mergeCell ref="AI78:AI82"/>
    <mergeCell ref="AC112:AC116"/>
    <mergeCell ref="AH78:AH82"/>
    <mergeCell ref="AD112:AD116"/>
    <mergeCell ref="AH112:AH116"/>
    <mergeCell ref="AE112:AE116"/>
    <mergeCell ref="AC78:AC82"/>
    <mergeCell ref="M112:M116"/>
    <mergeCell ref="AT112:AT116"/>
    <mergeCell ref="D109:D116"/>
    <mergeCell ref="AK78:AK82"/>
    <mergeCell ref="AG112:AG116"/>
    <mergeCell ref="P78:P82"/>
    <mergeCell ref="N78:N82"/>
    <mergeCell ref="X78:X82"/>
    <mergeCell ref="AJ112:AJ116"/>
    <mergeCell ref="J112:J116"/>
    <mergeCell ref="A108:AC108"/>
    <mergeCell ref="K112:K116"/>
    <mergeCell ref="Y109:AI111"/>
    <mergeCell ref="B75:B82"/>
    <mergeCell ref="C109:C116"/>
    <mergeCell ref="A109:A116"/>
    <mergeCell ref="G78:G82"/>
    <mergeCell ref="AE78:AE82"/>
    <mergeCell ref="D75:D82"/>
    <mergeCell ref="E112:E116"/>
    <mergeCell ref="H112:H116"/>
    <mergeCell ref="E109:I111"/>
    <mergeCell ref="H78:H82"/>
    <mergeCell ref="J109:N111"/>
    <mergeCell ref="AD78:AD82"/>
    <mergeCell ref="J78:J82"/>
    <mergeCell ref="E75:I77"/>
    <mergeCell ref="F78:F82"/>
    <mergeCell ref="A75:A82"/>
    <mergeCell ref="R78:R82"/>
    <mergeCell ref="Q78:Q82"/>
    <mergeCell ref="C75:C82"/>
    <mergeCell ref="E78:E82"/>
    <mergeCell ref="K78:K82"/>
    <mergeCell ref="I78:I82"/>
    <mergeCell ref="J75:N77"/>
    <mergeCell ref="L78:L82"/>
    <mergeCell ref="M78:M82"/>
    <mergeCell ref="AZ45:AZ47"/>
    <mergeCell ref="AE43:AE47"/>
    <mergeCell ref="AK43:AK47"/>
    <mergeCell ref="O43:O47"/>
    <mergeCell ref="V43:V47"/>
    <mergeCell ref="U43:U47"/>
    <mergeCell ref="BD45:BD47"/>
    <mergeCell ref="BC40:BG42"/>
    <mergeCell ref="BG43:BG47"/>
    <mergeCell ref="BE45:BE47"/>
    <mergeCell ref="BD43:BF44"/>
    <mergeCell ref="BF45:BF47"/>
    <mergeCell ref="BC43:BC47"/>
    <mergeCell ref="BB43:BB47"/>
    <mergeCell ref="AY43:BA44"/>
    <mergeCell ref="BA45:BA47"/>
    <mergeCell ref="AY45:AY47"/>
    <mergeCell ref="AX40:BB42"/>
    <mergeCell ref="AJ43:AJ47"/>
    <mergeCell ref="AS40:AW42"/>
    <mergeCell ref="AW45:AW47"/>
    <mergeCell ref="AV43:AW44"/>
    <mergeCell ref="AV45:AV47"/>
    <mergeCell ref="AX43:AX47"/>
    <mergeCell ref="AT45:AT47"/>
    <mergeCell ref="AS43:AS47"/>
    <mergeCell ref="AP43:AP47"/>
    <mergeCell ref="AF43:AF47"/>
    <mergeCell ref="AG43:AG47"/>
    <mergeCell ref="AI43:AI47"/>
    <mergeCell ref="AT43:AU44"/>
    <mergeCell ref="AU45:AU47"/>
    <mergeCell ref="AO43:AO47"/>
    <mergeCell ref="AQ43:AQ47"/>
    <mergeCell ref="AS112:AS116"/>
    <mergeCell ref="AL112:AL116"/>
    <mergeCell ref="AQ112:AQ116"/>
    <mergeCell ref="AP112:AP116"/>
    <mergeCell ref="AM78:AM82"/>
    <mergeCell ref="AR78:AR82"/>
    <mergeCell ref="AM112:AM116"/>
    <mergeCell ref="AR112:AR116"/>
    <mergeCell ref="AN109:AR111"/>
    <mergeCell ref="AP78:AP82"/>
    <mergeCell ref="AN78:AN82"/>
    <mergeCell ref="AQ78:AQ82"/>
    <mergeCell ref="V112:V116"/>
    <mergeCell ref="AK112:AK116"/>
    <mergeCell ref="AJ109:AM111"/>
    <mergeCell ref="AJ78:AJ82"/>
    <mergeCell ref="AL78:AL82"/>
    <mergeCell ref="AS75:AW77"/>
    <mergeCell ref="L112:L116"/>
    <mergeCell ref="M11:M15"/>
    <mergeCell ref="P11:P15"/>
    <mergeCell ref="O11:O15"/>
    <mergeCell ref="AO78:AO82"/>
    <mergeCell ref="AN75:AR77"/>
    <mergeCell ref="T75:X77"/>
    <mergeCell ref="O75:S77"/>
    <mergeCell ref="Y112:Y116"/>
    <mergeCell ref="Y75:AI77"/>
    <mergeCell ref="V78:V82"/>
    <mergeCell ref="T78:T82"/>
    <mergeCell ref="M43:M47"/>
    <mergeCell ref="AC43:AC47"/>
    <mergeCell ref="Y43:Y47"/>
    <mergeCell ref="AD43:AD47"/>
    <mergeCell ref="W43:W47"/>
    <mergeCell ref="AG78:AG82"/>
    <mergeCell ref="J8:N10"/>
    <mergeCell ref="K11:K15"/>
    <mergeCell ref="V11:V15"/>
    <mergeCell ref="T8:X10"/>
    <mergeCell ref="J43:J47"/>
    <mergeCell ref="O78:O82"/>
    <mergeCell ref="A74:AC74"/>
    <mergeCell ref="A40:A47"/>
    <mergeCell ref="E40:I42"/>
    <mergeCell ref="R43:R47"/>
    <mergeCell ref="L43:L47"/>
    <mergeCell ref="O40:S42"/>
    <mergeCell ref="H43:H47"/>
    <mergeCell ref="I43:I47"/>
    <mergeCell ref="B40:B47"/>
    <mergeCell ref="J40:N42"/>
    <mergeCell ref="E43:E47"/>
    <mergeCell ref="T11:T15"/>
    <mergeCell ref="Q11:Q15"/>
    <mergeCell ref="U78:U82"/>
    <mergeCell ref="I38:P39"/>
    <mergeCell ref="Q43:Q47"/>
    <mergeCell ref="T40:X42"/>
    <mergeCell ref="Y11:Y15"/>
    <mergeCell ref="B109:B116"/>
    <mergeCell ref="C40:C47"/>
    <mergeCell ref="G43:G47"/>
    <mergeCell ref="F43:F47"/>
    <mergeCell ref="AJ40:AM42"/>
    <mergeCell ref="Y40:AI42"/>
    <mergeCell ref="AM43:AM47"/>
    <mergeCell ref="AN40:AR42"/>
    <mergeCell ref="AN43:AN47"/>
    <mergeCell ref="AR43:AR47"/>
    <mergeCell ref="AB43:AB47"/>
    <mergeCell ref="AH43:AH47"/>
    <mergeCell ref="AL43:AL47"/>
    <mergeCell ref="D40:D47"/>
    <mergeCell ref="T43:T47"/>
    <mergeCell ref="S43:S47"/>
    <mergeCell ref="P43:P47"/>
    <mergeCell ref="N43:N47"/>
    <mergeCell ref="X43:X47"/>
    <mergeCell ref="K43:K47"/>
    <mergeCell ref="AJ75:AM77"/>
    <mergeCell ref="T112:T116"/>
    <mergeCell ref="T109:W111"/>
    <mergeCell ref="G112:G116"/>
    <mergeCell ref="BF13:BF15"/>
    <mergeCell ref="BF11:BG12"/>
    <mergeCell ref="AX8:BB10"/>
    <mergeCell ref="AS8:AW10"/>
    <mergeCell ref="AO11:AO15"/>
    <mergeCell ref="AU13:AU15"/>
    <mergeCell ref="AV13:AV15"/>
    <mergeCell ref="BG13:BG15"/>
    <mergeCell ref="BE13:BE15"/>
    <mergeCell ref="BD13:BD15"/>
    <mergeCell ref="BC11:BC15"/>
    <mergeCell ref="BD11:BE12"/>
    <mergeCell ref="BC8:BG10"/>
    <mergeCell ref="AW13:AW15"/>
    <mergeCell ref="BA11:BB12"/>
    <mergeCell ref="BB13:BB15"/>
    <mergeCell ref="BA13:BA15"/>
    <mergeCell ref="AZ13:AZ15"/>
    <mergeCell ref="AV11:AW12"/>
    <mergeCell ref="AX11:AX15"/>
    <mergeCell ref="AN8:AR10"/>
    <mergeCell ref="AR11:AR15"/>
    <mergeCell ref="AY11:AZ12"/>
    <mergeCell ref="AY13:AY15"/>
    <mergeCell ref="A1:AL1"/>
    <mergeCell ref="E11:E15"/>
    <mergeCell ref="F11:F15"/>
    <mergeCell ref="G11:G15"/>
    <mergeCell ref="H11:H15"/>
    <mergeCell ref="A3:AC3"/>
    <mergeCell ref="C8:C15"/>
    <mergeCell ref="O8:S10"/>
    <mergeCell ref="AD11:AD15"/>
    <mergeCell ref="AB11:AB15"/>
    <mergeCell ref="W11:W15"/>
    <mergeCell ref="A5:AC5"/>
    <mergeCell ref="A6:AC6"/>
    <mergeCell ref="R11:R15"/>
    <mergeCell ref="L11:L15"/>
    <mergeCell ref="U11:U15"/>
    <mergeCell ref="E8:I10"/>
    <mergeCell ref="J11:J15"/>
    <mergeCell ref="A8:A15"/>
    <mergeCell ref="B8:B15"/>
    <mergeCell ref="S11:S15"/>
    <mergeCell ref="N11:N15"/>
    <mergeCell ref="I11:I15"/>
    <mergeCell ref="D8:D15"/>
    <mergeCell ref="AJ8:AM10"/>
    <mergeCell ref="Y8:AI10"/>
    <mergeCell ref="AS11:AS15"/>
    <mergeCell ref="AP11:AP15"/>
    <mergeCell ref="AK11:AK15"/>
    <mergeCell ref="AC11:AC15"/>
    <mergeCell ref="X11:X15"/>
    <mergeCell ref="AT13:AT15"/>
    <mergeCell ref="AN11:AN15"/>
    <mergeCell ref="AT11:AU12"/>
    <mergeCell ref="AM11:AM15"/>
    <mergeCell ref="AL11:AL15"/>
    <mergeCell ref="AH11:AH15"/>
    <mergeCell ref="AI11:AI15"/>
    <mergeCell ref="AG11:AG15"/>
    <mergeCell ref="AE11:AE15"/>
    <mergeCell ref="AQ11:AQ15"/>
    <mergeCell ref="AJ11:AJ15"/>
    <mergeCell ref="AF11:AF15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4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129"/>
  <sheetViews>
    <sheetView topLeftCell="A11" zoomScale="90" zoomScaleNormal="90" workbookViewId="0">
      <selection activeCell="E99" sqref="E99"/>
    </sheetView>
  </sheetViews>
  <sheetFormatPr defaultRowHeight="15" x14ac:dyDescent="0.25"/>
  <cols>
    <col min="1" max="1" width="34.28515625" customWidth="1"/>
    <col min="2" max="2" width="12.7109375" customWidth="1"/>
    <col min="3" max="3" width="12.85546875" customWidth="1"/>
    <col min="4" max="4" width="14" customWidth="1"/>
    <col min="5" max="5" width="10.85546875" customWidth="1"/>
    <col min="6" max="6" width="9.7109375" customWidth="1"/>
    <col min="10" max="10" width="10.5703125" customWidth="1"/>
    <col min="11" max="11" width="9.7109375" customWidth="1"/>
    <col min="12" max="12" width="10.140625" customWidth="1"/>
    <col min="13" max="13" width="10.5703125" customWidth="1"/>
    <col min="14" max="14" width="11.5703125" customWidth="1"/>
    <col min="15" max="15" width="11.42578125" hidden="1" customWidth="1"/>
    <col min="16" max="16" width="11.7109375" hidden="1" customWidth="1"/>
    <col min="17" max="17" width="9.140625" hidden="1" customWidth="1"/>
    <col min="18" max="18" width="10.85546875" hidden="1" customWidth="1"/>
    <col min="19" max="19" width="11.42578125" customWidth="1"/>
    <col min="20" max="20" width="12.5703125" customWidth="1"/>
    <col min="21" max="23" width="11.42578125" customWidth="1"/>
    <col min="24" max="24" width="13.85546875" hidden="1" customWidth="1"/>
    <col min="25" max="27" width="9.140625" hidden="1" customWidth="1"/>
    <col min="28" max="28" width="0" hidden="1" customWidth="1"/>
  </cols>
  <sheetData>
    <row r="1" spans="1:27" ht="15.75" x14ac:dyDescent="0.25">
      <c r="A1" s="585"/>
      <c r="B1" s="585"/>
      <c r="C1" s="585"/>
      <c r="D1" s="585"/>
      <c r="E1" s="585"/>
      <c r="F1" s="585"/>
      <c r="G1" s="585"/>
      <c r="H1" s="585"/>
      <c r="I1" s="585"/>
      <c r="J1" s="585"/>
      <c r="K1" s="585"/>
      <c r="L1" s="585"/>
      <c r="M1" s="585"/>
      <c r="N1" s="585"/>
      <c r="O1" s="585"/>
      <c r="P1" s="585"/>
      <c r="Q1" s="585"/>
      <c r="R1" s="585"/>
      <c r="T1" s="246"/>
      <c r="U1" s="247"/>
      <c r="V1" s="247" t="s">
        <v>93</v>
      </c>
    </row>
    <row r="2" spans="1:27" ht="15.75" x14ac:dyDescent="0.25">
      <c r="A2" s="312"/>
      <c r="B2" s="312"/>
      <c r="C2" s="312"/>
      <c r="D2" s="312"/>
      <c r="E2" s="312"/>
      <c r="F2" s="312"/>
      <c r="G2" s="312"/>
      <c r="H2" s="312"/>
      <c r="I2" s="312"/>
      <c r="J2" s="312"/>
      <c r="K2" s="312"/>
      <c r="L2" s="312"/>
      <c r="M2" s="312"/>
      <c r="N2" s="312"/>
      <c r="O2" s="312"/>
      <c r="P2" s="312"/>
      <c r="Q2" s="312"/>
      <c r="R2" s="312"/>
      <c r="T2" s="246"/>
      <c r="U2" s="247"/>
      <c r="V2" s="247" t="s">
        <v>94</v>
      </c>
    </row>
    <row r="3" spans="1:27" ht="15.75" x14ac:dyDescent="0.25">
      <c r="A3" s="312"/>
      <c r="B3" s="312"/>
      <c r="C3" s="312"/>
      <c r="D3" s="312"/>
      <c r="E3" s="312"/>
      <c r="F3" s="312"/>
      <c r="G3" s="312"/>
      <c r="H3" s="312"/>
      <c r="I3" s="312"/>
      <c r="J3" s="312"/>
      <c r="K3" s="312"/>
      <c r="L3" s="312"/>
      <c r="M3" s="312"/>
      <c r="N3" s="312"/>
      <c r="O3" s="312"/>
      <c r="P3" s="312"/>
      <c r="Q3" s="312"/>
      <c r="R3" s="312"/>
      <c r="T3" s="246"/>
      <c r="U3" s="247"/>
      <c r="V3" s="248" t="s">
        <v>95</v>
      </c>
    </row>
    <row r="4" spans="1:27" ht="15.75" x14ac:dyDescent="0.25">
      <c r="A4" s="312"/>
      <c r="B4" s="312"/>
      <c r="C4" s="312"/>
      <c r="D4" s="312"/>
      <c r="E4" s="312"/>
      <c r="F4" s="312"/>
      <c r="G4" s="312"/>
      <c r="H4" s="312"/>
      <c r="I4" s="312"/>
      <c r="J4" s="312"/>
      <c r="K4" s="312"/>
      <c r="L4" s="312"/>
      <c r="M4" s="312"/>
      <c r="N4" s="312"/>
      <c r="O4" s="312"/>
      <c r="P4" s="312"/>
      <c r="Q4" s="312"/>
      <c r="R4" s="312"/>
      <c r="T4" s="246"/>
      <c r="U4" s="247"/>
      <c r="V4" s="247" t="s">
        <v>96</v>
      </c>
    </row>
    <row r="5" spans="1:27" ht="15.75" x14ac:dyDescent="0.25">
      <c r="A5" s="312"/>
      <c r="B5" s="312"/>
      <c r="C5" s="312"/>
      <c r="D5" s="312"/>
      <c r="E5" s="312"/>
      <c r="F5" s="312"/>
      <c r="G5" s="312"/>
      <c r="H5" s="312"/>
      <c r="I5" s="312"/>
      <c r="J5" s="312"/>
      <c r="K5" s="312"/>
      <c r="L5" s="312"/>
      <c r="M5" s="312"/>
      <c r="N5" s="312"/>
      <c r="O5" s="312"/>
      <c r="P5" s="312"/>
      <c r="Q5" s="312"/>
      <c r="R5" s="312"/>
      <c r="T5" s="246"/>
      <c r="U5" s="247"/>
      <c r="V5" s="247"/>
    </row>
    <row r="6" spans="1:27" ht="16.5" thickBot="1" x14ac:dyDescent="0.3">
      <c r="A6" s="312"/>
      <c r="B6" s="312"/>
      <c r="C6" s="312"/>
      <c r="D6" s="312"/>
      <c r="E6" s="312"/>
      <c r="F6" s="312"/>
      <c r="G6" s="312"/>
      <c r="H6" s="312"/>
      <c r="I6" s="312"/>
      <c r="J6" s="312"/>
      <c r="K6" s="312"/>
      <c r="L6" s="312"/>
      <c r="M6" s="312"/>
      <c r="N6" s="312"/>
      <c r="O6" s="312"/>
      <c r="P6" s="312"/>
      <c r="Q6" s="312"/>
      <c r="R6" s="312"/>
      <c r="T6" s="246"/>
      <c r="U6" s="247"/>
      <c r="V6" s="247" t="s">
        <v>119</v>
      </c>
    </row>
    <row r="7" spans="1:27" x14ac:dyDescent="0.25">
      <c r="A7" s="93"/>
      <c r="B7" s="93"/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 t="s">
        <v>23</v>
      </c>
      <c r="R7" s="93"/>
      <c r="X7" s="22" t="s">
        <v>30</v>
      </c>
      <c r="Y7" s="23">
        <v>247</v>
      </c>
      <c r="AA7">
        <f>Y7-15</f>
        <v>232</v>
      </c>
    </row>
    <row r="8" spans="1:27" ht="30" customHeight="1" x14ac:dyDescent="0.25">
      <c r="A8" s="585" t="s">
        <v>138</v>
      </c>
      <c r="B8" s="585"/>
      <c r="C8" s="585"/>
      <c r="D8" s="585"/>
      <c r="E8" s="585"/>
      <c r="F8" s="585"/>
      <c r="G8" s="585"/>
      <c r="H8" s="585"/>
      <c r="I8" s="585"/>
      <c r="J8" s="585"/>
      <c r="K8" s="585"/>
      <c r="L8" s="585"/>
      <c r="M8" s="585"/>
      <c r="N8" s="585"/>
      <c r="O8" s="585"/>
      <c r="P8" s="585"/>
      <c r="Q8" s="585"/>
      <c r="R8" s="585"/>
      <c r="S8" s="585"/>
      <c r="T8" s="585"/>
      <c r="U8" s="585"/>
      <c r="V8" s="585"/>
      <c r="X8" s="24" t="s">
        <v>31</v>
      </c>
      <c r="Y8" s="7">
        <v>42</v>
      </c>
    </row>
    <row r="9" spans="1:27" ht="32.25" customHeight="1" x14ac:dyDescent="0.25">
      <c r="A9" s="585" t="s">
        <v>144</v>
      </c>
      <c r="B9" s="585"/>
      <c r="C9" s="585"/>
      <c r="D9" s="585"/>
      <c r="E9" s="585"/>
      <c r="F9" s="585"/>
      <c r="G9" s="585"/>
      <c r="H9" s="585"/>
      <c r="I9" s="585"/>
      <c r="J9" s="585"/>
      <c r="K9" s="585"/>
      <c r="L9" s="585"/>
      <c r="M9" s="585"/>
      <c r="N9" s="585"/>
      <c r="O9" s="585"/>
      <c r="P9" s="585"/>
      <c r="Q9" s="585"/>
      <c r="R9" s="585"/>
      <c r="S9" s="585"/>
      <c r="T9" s="585"/>
      <c r="U9" s="585"/>
      <c r="V9" s="585"/>
      <c r="X9" s="24" t="s">
        <v>32</v>
      </c>
      <c r="Y9" s="7">
        <v>12</v>
      </c>
    </row>
    <row r="10" spans="1:27" ht="23.25" hidden="1" customHeight="1" x14ac:dyDescent="0.25">
      <c r="A10" s="585"/>
      <c r="B10" s="585"/>
      <c r="C10" s="585"/>
      <c r="D10" s="585"/>
      <c r="E10" s="585"/>
      <c r="F10" s="585"/>
      <c r="G10" s="585"/>
      <c r="H10" s="585"/>
      <c r="I10" s="585"/>
      <c r="J10" s="585"/>
      <c r="K10" s="585"/>
      <c r="L10" s="585"/>
      <c r="M10" s="585"/>
      <c r="N10" s="585"/>
      <c r="O10" s="585"/>
      <c r="P10" s="585"/>
      <c r="Q10" s="585"/>
      <c r="R10" s="585"/>
      <c r="X10" s="24" t="s">
        <v>33</v>
      </c>
      <c r="Y10" s="25">
        <v>0.5</v>
      </c>
    </row>
    <row r="11" spans="1:27" ht="71.25" customHeight="1" thickBot="1" x14ac:dyDescent="0.3">
      <c r="A11" s="586" t="s">
        <v>114</v>
      </c>
      <c r="B11" s="586"/>
      <c r="C11" s="586"/>
      <c r="D11" s="586"/>
      <c r="E11" s="586"/>
      <c r="F11" s="586"/>
      <c r="G11" s="586"/>
      <c r="H11" s="586"/>
      <c r="I11" s="586"/>
      <c r="J11" s="586"/>
      <c r="K11" s="586"/>
      <c r="L11" s="586"/>
      <c r="M11" s="586"/>
      <c r="N11" s="586"/>
      <c r="O11" s="586"/>
      <c r="P11" s="586"/>
      <c r="Q11" s="586"/>
      <c r="R11" s="586"/>
      <c r="S11" s="586"/>
      <c r="T11" s="586"/>
      <c r="U11" s="586"/>
      <c r="V11" s="586"/>
      <c r="X11" s="24" t="s">
        <v>34</v>
      </c>
      <c r="Y11" s="7">
        <v>6.6</v>
      </c>
    </row>
    <row r="12" spans="1:27" ht="23.25" hidden="1" customHeight="1" thickBot="1" x14ac:dyDescent="0.3">
      <c r="X12" s="24" t="s">
        <v>35</v>
      </c>
      <c r="Y12" s="7">
        <v>60</v>
      </c>
    </row>
    <row r="13" spans="1:27" s="33" customFormat="1" ht="60.75" customHeight="1" x14ac:dyDescent="0.25">
      <c r="A13" s="554" t="s">
        <v>53</v>
      </c>
      <c r="B13" s="527" t="s">
        <v>10</v>
      </c>
      <c r="C13" s="527" t="s">
        <v>54</v>
      </c>
      <c r="D13" s="527" t="s">
        <v>55</v>
      </c>
      <c r="E13" s="530" t="s">
        <v>57</v>
      </c>
      <c r="F13" s="531"/>
      <c r="G13" s="531"/>
      <c r="H13" s="531"/>
      <c r="I13" s="532"/>
      <c r="J13" s="530" t="s">
        <v>77</v>
      </c>
      <c r="K13" s="531"/>
      <c r="L13" s="531"/>
      <c r="M13" s="531"/>
      <c r="N13" s="532"/>
      <c r="O13" s="580" t="s">
        <v>136</v>
      </c>
      <c r="P13" s="658"/>
      <c r="Q13" s="658"/>
      <c r="R13" s="577"/>
      <c r="S13" s="542" t="s">
        <v>60</v>
      </c>
      <c r="T13" s="543"/>
      <c r="U13" s="543"/>
      <c r="V13" s="544"/>
      <c r="W13" s="32"/>
      <c r="X13" s="308" t="s">
        <v>36</v>
      </c>
      <c r="Y13" s="309">
        <v>0.92300000000000004</v>
      </c>
    </row>
    <row r="14" spans="1:27" s="33" customFormat="1" ht="30" x14ac:dyDescent="0.25">
      <c r="A14" s="555"/>
      <c r="B14" s="528"/>
      <c r="C14" s="528"/>
      <c r="D14" s="528"/>
      <c r="E14" s="533"/>
      <c r="F14" s="534"/>
      <c r="G14" s="534"/>
      <c r="H14" s="534"/>
      <c r="I14" s="535"/>
      <c r="J14" s="533"/>
      <c r="K14" s="534"/>
      <c r="L14" s="534"/>
      <c r="M14" s="534"/>
      <c r="N14" s="535"/>
      <c r="O14" s="581"/>
      <c r="P14" s="659"/>
      <c r="Q14" s="659"/>
      <c r="R14" s="578"/>
      <c r="S14" s="545"/>
      <c r="T14" s="546"/>
      <c r="U14" s="546"/>
      <c r="V14" s="547"/>
      <c r="W14" s="32"/>
      <c r="X14" s="311" t="s">
        <v>134</v>
      </c>
      <c r="Y14" s="310">
        <v>120</v>
      </c>
    </row>
    <row r="15" spans="1:27" s="33" customFormat="1" ht="15.75" thickBot="1" x14ac:dyDescent="0.3">
      <c r="A15" s="555"/>
      <c r="B15" s="528"/>
      <c r="C15" s="528"/>
      <c r="D15" s="528"/>
      <c r="E15" s="536"/>
      <c r="F15" s="537"/>
      <c r="G15" s="537"/>
      <c r="H15" s="537"/>
      <c r="I15" s="538"/>
      <c r="J15" s="536"/>
      <c r="K15" s="537"/>
      <c r="L15" s="537"/>
      <c r="M15" s="537"/>
      <c r="N15" s="538"/>
      <c r="O15" s="581"/>
      <c r="P15" s="659"/>
      <c r="Q15" s="659"/>
      <c r="R15" s="578"/>
      <c r="S15" s="548"/>
      <c r="T15" s="549"/>
      <c r="U15" s="549"/>
      <c r="V15" s="550"/>
      <c r="W15" s="32"/>
    </row>
    <row r="16" spans="1:27" s="33" customFormat="1" ht="15" customHeight="1" x14ac:dyDescent="0.25">
      <c r="A16" s="555"/>
      <c r="B16" s="528"/>
      <c r="C16" s="528"/>
      <c r="D16" s="528"/>
      <c r="E16" s="554" t="s">
        <v>29</v>
      </c>
      <c r="F16" s="539" t="s">
        <v>43</v>
      </c>
      <c r="G16" s="539" t="s">
        <v>44</v>
      </c>
      <c r="H16" s="539" t="s">
        <v>45</v>
      </c>
      <c r="I16" s="539" t="s">
        <v>46</v>
      </c>
      <c r="J16" s="564" t="s">
        <v>40</v>
      </c>
      <c r="K16" s="567" t="s">
        <v>41</v>
      </c>
      <c r="L16" s="567" t="s">
        <v>61</v>
      </c>
      <c r="M16" s="570" t="s">
        <v>140</v>
      </c>
      <c r="N16" s="558" t="s">
        <v>72</v>
      </c>
      <c r="O16" s="581"/>
      <c r="P16" s="659"/>
      <c r="Q16" s="659"/>
      <c r="R16" s="578"/>
      <c r="S16" s="539" t="s">
        <v>40</v>
      </c>
      <c r="T16" s="539" t="s">
        <v>41</v>
      </c>
      <c r="U16" s="539" t="s">
        <v>61</v>
      </c>
      <c r="V16" s="551" t="s">
        <v>82</v>
      </c>
      <c r="W16" s="32"/>
    </row>
    <row r="17" spans="1:23" s="33" customFormat="1" x14ac:dyDescent="0.25">
      <c r="A17" s="555"/>
      <c r="B17" s="528"/>
      <c r="C17" s="528"/>
      <c r="D17" s="528"/>
      <c r="E17" s="555"/>
      <c r="F17" s="540"/>
      <c r="G17" s="540"/>
      <c r="H17" s="540"/>
      <c r="I17" s="540"/>
      <c r="J17" s="565"/>
      <c r="K17" s="568"/>
      <c r="L17" s="568"/>
      <c r="M17" s="571"/>
      <c r="N17" s="559"/>
      <c r="O17" s="581"/>
      <c r="P17" s="659"/>
      <c r="Q17" s="659"/>
      <c r="R17" s="578"/>
      <c r="S17" s="540"/>
      <c r="T17" s="540"/>
      <c r="U17" s="540"/>
      <c r="V17" s="552"/>
      <c r="W17" s="32"/>
    </row>
    <row r="18" spans="1:23" s="33" customFormat="1" x14ac:dyDescent="0.25">
      <c r="A18" s="555"/>
      <c r="B18" s="528"/>
      <c r="C18" s="528"/>
      <c r="D18" s="528"/>
      <c r="E18" s="555"/>
      <c r="F18" s="540"/>
      <c r="G18" s="540"/>
      <c r="H18" s="540"/>
      <c r="I18" s="540"/>
      <c r="J18" s="565"/>
      <c r="K18" s="568"/>
      <c r="L18" s="568"/>
      <c r="M18" s="571"/>
      <c r="N18" s="559"/>
      <c r="O18" s="581"/>
      <c r="P18" s="659"/>
      <c r="Q18" s="659"/>
      <c r="R18" s="578"/>
      <c r="S18" s="540"/>
      <c r="T18" s="540"/>
      <c r="U18" s="540"/>
      <c r="V18" s="552"/>
      <c r="W18" s="32"/>
    </row>
    <row r="19" spans="1:23" s="33" customFormat="1" x14ac:dyDescent="0.25">
      <c r="A19" s="555"/>
      <c r="B19" s="528"/>
      <c r="C19" s="528"/>
      <c r="D19" s="528"/>
      <c r="E19" s="555"/>
      <c r="F19" s="540"/>
      <c r="G19" s="540"/>
      <c r="H19" s="540"/>
      <c r="I19" s="540"/>
      <c r="J19" s="565"/>
      <c r="K19" s="568"/>
      <c r="L19" s="568"/>
      <c r="M19" s="571"/>
      <c r="N19" s="559"/>
      <c r="O19" s="581"/>
      <c r="P19" s="659"/>
      <c r="Q19" s="659"/>
      <c r="R19" s="578"/>
      <c r="S19" s="540"/>
      <c r="T19" s="540"/>
      <c r="U19" s="540"/>
      <c r="V19" s="552"/>
      <c r="W19" s="32"/>
    </row>
    <row r="20" spans="1:23" s="33" customFormat="1" ht="87" customHeight="1" thickBot="1" x14ac:dyDescent="0.3">
      <c r="A20" s="555"/>
      <c r="B20" s="528"/>
      <c r="C20" s="528"/>
      <c r="D20" s="528"/>
      <c r="E20" s="556"/>
      <c r="F20" s="540"/>
      <c r="G20" s="540"/>
      <c r="H20" s="540"/>
      <c r="I20" s="540"/>
      <c r="J20" s="566"/>
      <c r="K20" s="569"/>
      <c r="L20" s="569"/>
      <c r="M20" s="573"/>
      <c r="N20" s="560"/>
      <c r="O20" s="581"/>
      <c r="P20" s="660"/>
      <c r="Q20" s="660"/>
      <c r="R20" s="579"/>
      <c r="S20" s="540"/>
      <c r="T20" s="540"/>
      <c r="U20" s="540"/>
      <c r="V20" s="552"/>
      <c r="W20" s="32"/>
    </row>
    <row r="21" spans="1:23" x14ac:dyDescent="0.25">
      <c r="A21" s="56" t="s">
        <v>137</v>
      </c>
      <c r="B21" s="160">
        <f>B22+B23+B24+B25+B26+B27+B28+B29+B31+B30</f>
        <v>14.25</v>
      </c>
      <c r="C21" s="105">
        <f>(Y7-(Y8-Y9)*Y10)*Y11*Y12*Y13-Y14</f>
        <v>84677.855999999985</v>
      </c>
      <c r="D21" s="105">
        <f>D22+D23+D24+D25+D26+D27+D28+D29+D30+D31</f>
        <v>1206661.5</v>
      </c>
      <c r="E21" s="166">
        <f>D21/N21</f>
        <v>19.05456534621872</v>
      </c>
      <c r="F21" s="107">
        <v>22</v>
      </c>
      <c r="G21" s="294">
        <f>F21/1.2</f>
        <v>18.333333333333336</v>
      </c>
      <c r="H21" s="107">
        <f>F21</f>
        <v>22</v>
      </c>
      <c r="I21" s="108">
        <f>H21/1.3</f>
        <v>16.923076923076923</v>
      </c>
      <c r="J21" s="106">
        <f>(J22+J23+J24+J25+J26+J27+J28+J29+J30+J31)</f>
        <v>17099.182500000003</v>
      </c>
      <c r="K21" s="107">
        <f>(K22+K23+K24+K25+K26+K27+K28+K29+K30+K31)</f>
        <v>19260.395999999997</v>
      </c>
      <c r="L21" s="107">
        <f>(L22+L23+L24+L25+L26+L27+L28+L29+L30+L31)</f>
        <v>4137.6750000000002</v>
      </c>
      <c r="M21" s="107">
        <f>(M22+M23+M24+M25+M26+M27+M28+M29+M30+M31)</f>
        <v>22829.381249999999</v>
      </c>
      <c r="N21" s="109">
        <f>(N22+N23+N24+N25+N26+N27+N28+N29+N30+N31)</f>
        <v>63326.634749999997</v>
      </c>
      <c r="O21" s="105">
        <f>D21/E21</f>
        <v>63326.63474999999</v>
      </c>
      <c r="P21" s="112"/>
      <c r="Q21" s="107"/>
      <c r="R21" s="109"/>
      <c r="S21" s="106">
        <f>AVERAGE(S22,S23,S24,S25,S26,S27,S28,S29,S30,S31)</f>
        <v>32.1</v>
      </c>
      <c r="T21" s="107">
        <f>AVERAGE(T22,T23,T24,T25,T26,T27,T28,T29,T30,T31)</f>
        <v>24.1</v>
      </c>
      <c r="U21" s="107">
        <f>AVERAGE(U22,U23,U24,U25,U26,U27,U28,U29,U30,U31)</f>
        <v>6.3</v>
      </c>
      <c r="V21" s="108">
        <f>AVERAGE(V22,V23,V24,V25,V26,V27,V28,V29,V30,V31)</f>
        <v>37.5</v>
      </c>
      <c r="W21" s="21"/>
    </row>
    <row r="22" spans="1:23" hidden="1" x14ac:dyDescent="0.25">
      <c r="A22" s="57" t="s">
        <v>84</v>
      </c>
      <c r="B22" s="161">
        <v>1.5</v>
      </c>
      <c r="C22" s="113">
        <f>ROUND(C21,0)</f>
        <v>84678</v>
      </c>
      <c r="D22" s="113">
        <f>B22*C22</f>
        <v>127017</v>
      </c>
      <c r="E22" s="114">
        <f>D22/N22</f>
        <v>19.315188762071994</v>
      </c>
      <c r="F22" s="115">
        <v>22</v>
      </c>
      <c r="G22" s="117">
        <f>F22/1.2</f>
        <v>18.333333333333336</v>
      </c>
      <c r="H22" s="115">
        <f>F22</f>
        <v>22</v>
      </c>
      <c r="I22" s="116">
        <f>H22/1.3</f>
        <v>16.923076923076923</v>
      </c>
      <c r="J22" s="114">
        <f t="shared" ref="J22:J32" si="0">(D22*S22/100)/F22</f>
        <v>2193.9299999999998</v>
      </c>
      <c r="K22" s="115">
        <f t="shared" ref="K22:K32" si="1">(D22*T22/100)/G22</f>
        <v>2217.0239999999999</v>
      </c>
      <c r="L22" s="115">
        <f t="shared" ref="L22:L32" si="2">(D22*U22/100)/H22</f>
        <v>288.67500000000001</v>
      </c>
      <c r="M22" s="115">
        <f t="shared" ref="M22:M32" si="3">(D22*V22/100)/I22</f>
        <v>1876.3875</v>
      </c>
      <c r="N22" s="118">
        <f>J22+K22+L22+M22</f>
        <v>6576.0164999999997</v>
      </c>
      <c r="O22" s="113">
        <f>D22/E22</f>
        <v>6576.0164999999997</v>
      </c>
      <c r="P22" s="337"/>
      <c r="Q22" s="117"/>
      <c r="R22" s="330" t="e">
        <f>D22/#REF!</f>
        <v>#REF!</v>
      </c>
      <c r="S22" s="114">
        <v>38</v>
      </c>
      <c r="T22" s="115">
        <f>100-S22-U22-V22</f>
        <v>32</v>
      </c>
      <c r="U22" s="115">
        <v>5</v>
      </c>
      <c r="V22" s="116">
        <v>25</v>
      </c>
      <c r="W22" s="21"/>
    </row>
    <row r="23" spans="1:23" hidden="1" x14ac:dyDescent="0.25">
      <c r="A23" s="57" t="s">
        <v>123</v>
      </c>
      <c r="B23" s="161">
        <v>1.5</v>
      </c>
      <c r="C23" s="113">
        <f t="shared" ref="C23:C33" si="4">ROUND(C22,0)</f>
        <v>84678</v>
      </c>
      <c r="D23" s="113">
        <f t="shared" ref="D23:D32" si="5">B23*C23</f>
        <v>127017</v>
      </c>
      <c r="E23" s="114">
        <f>D23/N23</f>
        <v>19.113814074717638</v>
      </c>
      <c r="F23" s="115">
        <v>22</v>
      </c>
      <c r="G23" s="117">
        <f t="shared" ref="G23:G32" si="6">F23/1.2</f>
        <v>18.333333333333336</v>
      </c>
      <c r="H23" s="115">
        <f t="shared" ref="H23:H32" si="7">F23</f>
        <v>22</v>
      </c>
      <c r="I23" s="116">
        <f t="shared" ref="I23:I32" si="8">H23/1.3</f>
        <v>16.923076923076923</v>
      </c>
      <c r="J23" s="114">
        <f t="shared" si="0"/>
        <v>1847.5200000000002</v>
      </c>
      <c r="K23" s="115">
        <f t="shared" si="1"/>
        <v>2632.7159999999994</v>
      </c>
      <c r="L23" s="115">
        <f t="shared" si="2"/>
        <v>288.67500000000001</v>
      </c>
      <c r="M23" s="115">
        <f t="shared" si="3"/>
        <v>1876.3875</v>
      </c>
      <c r="N23" s="118">
        <f t="shared" ref="N23:N32" si="9">J23+K23+L23+M23</f>
        <v>6645.2984999999999</v>
      </c>
      <c r="O23" s="113">
        <f t="shared" ref="O23:O32" si="10">D23/E23</f>
        <v>6645.2984999999999</v>
      </c>
      <c r="P23" s="337"/>
      <c r="Q23" s="117"/>
      <c r="R23" s="330" t="e">
        <f>D23/#REF!</f>
        <v>#REF!</v>
      </c>
      <c r="S23" s="114">
        <v>32</v>
      </c>
      <c r="T23" s="115">
        <f t="shared" ref="T23:T32" si="11">100-S23-U23-V23</f>
        <v>38</v>
      </c>
      <c r="U23" s="115">
        <v>5</v>
      </c>
      <c r="V23" s="116">
        <v>25</v>
      </c>
      <c r="W23" s="21"/>
    </row>
    <row r="24" spans="1:23" hidden="1" x14ac:dyDescent="0.25">
      <c r="A24" s="57" t="s">
        <v>124</v>
      </c>
      <c r="B24" s="161">
        <v>1.5</v>
      </c>
      <c r="C24" s="113">
        <f t="shared" si="4"/>
        <v>84678</v>
      </c>
      <c r="D24" s="113">
        <f t="shared" si="5"/>
        <v>127017</v>
      </c>
      <c r="E24" s="114">
        <f>D24/N24</f>
        <v>19.45181255526083</v>
      </c>
      <c r="F24" s="115">
        <v>22</v>
      </c>
      <c r="G24" s="117">
        <f t="shared" si="6"/>
        <v>18.333333333333336</v>
      </c>
      <c r="H24" s="115">
        <f t="shared" si="7"/>
        <v>22</v>
      </c>
      <c r="I24" s="116">
        <f t="shared" si="8"/>
        <v>16.923076923076923</v>
      </c>
      <c r="J24" s="114">
        <f t="shared" si="0"/>
        <v>2136.1950000000002</v>
      </c>
      <c r="K24" s="115">
        <f t="shared" si="1"/>
        <v>1939.896</v>
      </c>
      <c r="L24" s="115">
        <f t="shared" si="2"/>
        <v>577.35</v>
      </c>
      <c r="M24" s="115">
        <f t="shared" si="3"/>
        <v>1876.3875</v>
      </c>
      <c r="N24" s="118">
        <f t="shared" si="9"/>
        <v>6529.8285000000005</v>
      </c>
      <c r="O24" s="113">
        <f t="shared" si="10"/>
        <v>6529.8285000000005</v>
      </c>
      <c r="P24" s="337"/>
      <c r="Q24" s="117"/>
      <c r="R24" s="330" t="e">
        <f>D24/#REF!</f>
        <v>#REF!</v>
      </c>
      <c r="S24" s="114">
        <v>37</v>
      </c>
      <c r="T24" s="115">
        <f t="shared" si="11"/>
        <v>28</v>
      </c>
      <c r="U24" s="115">
        <v>10</v>
      </c>
      <c r="V24" s="116">
        <v>25</v>
      </c>
      <c r="W24" s="21"/>
    </row>
    <row r="25" spans="1:23" hidden="1" x14ac:dyDescent="0.25">
      <c r="A25" s="57" t="s">
        <v>125</v>
      </c>
      <c r="B25" s="161">
        <v>1.5</v>
      </c>
      <c r="C25" s="113">
        <f t="shared" si="4"/>
        <v>84678</v>
      </c>
      <c r="D25" s="113">
        <f>B25*C25</f>
        <v>127017</v>
      </c>
      <c r="E25" s="114">
        <f t="shared" ref="E25:E32" si="12">D25/N25</f>
        <v>19.28133216476775</v>
      </c>
      <c r="F25" s="115">
        <v>22</v>
      </c>
      <c r="G25" s="117">
        <f t="shared" si="6"/>
        <v>18.333333333333336</v>
      </c>
      <c r="H25" s="115">
        <f t="shared" si="7"/>
        <v>22</v>
      </c>
      <c r="I25" s="116">
        <f t="shared" si="8"/>
        <v>16.923076923076923</v>
      </c>
      <c r="J25" s="114">
        <f t="shared" si="0"/>
        <v>1270.17</v>
      </c>
      <c r="K25" s="115">
        <f t="shared" si="1"/>
        <v>2286.3059999999996</v>
      </c>
      <c r="L25" s="115">
        <f t="shared" si="2"/>
        <v>1154.7</v>
      </c>
      <c r="M25" s="115">
        <f t="shared" si="3"/>
        <v>1876.3875</v>
      </c>
      <c r="N25" s="118">
        <f t="shared" si="9"/>
        <v>6587.5634999999993</v>
      </c>
      <c r="O25" s="113">
        <f t="shared" si="10"/>
        <v>6587.5634999999993</v>
      </c>
      <c r="P25" s="337"/>
      <c r="Q25" s="117"/>
      <c r="R25" s="330" t="e">
        <f>D25/#REF!</f>
        <v>#REF!</v>
      </c>
      <c r="S25" s="114">
        <v>22</v>
      </c>
      <c r="T25" s="115">
        <f t="shared" si="11"/>
        <v>33</v>
      </c>
      <c r="U25" s="115">
        <v>20</v>
      </c>
      <c r="V25" s="116">
        <v>25</v>
      </c>
      <c r="W25" s="21"/>
    </row>
    <row r="26" spans="1:23" hidden="1" x14ac:dyDescent="0.25">
      <c r="A26" s="57" t="s">
        <v>126</v>
      </c>
      <c r="B26" s="161">
        <v>1.5</v>
      </c>
      <c r="C26" s="113">
        <f t="shared" si="4"/>
        <v>84678</v>
      </c>
      <c r="D26" s="113">
        <f t="shared" si="5"/>
        <v>127017</v>
      </c>
      <c r="E26" s="114">
        <f t="shared" si="12"/>
        <v>18.884120171673821</v>
      </c>
      <c r="F26" s="115">
        <v>22</v>
      </c>
      <c r="G26" s="117">
        <f t="shared" si="6"/>
        <v>18.333333333333336</v>
      </c>
      <c r="H26" s="115">
        <f t="shared" si="7"/>
        <v>22</v>
      </c>
      <c r="I26" s="116">
        <f t="shared" si="8"/>
        <v>16.923076923076923</v>
      </c>
      <c r="J26" s="114">
        <f t="shared" si="0"/>
        <v>1443.375</v>
      </c>
      <c r="K26" s="115">
        <f t="shared" si="1"/>
        <v>3117.6899999999996</v>
      </c>
      <c r="L26" s="115">
        <f t="shared" si="2"/>
        <v>288.67500000000001</v>
      </c>
      <c r="M26" s="115">
        <f t="shared" si="3"/>
        <v>1876.3875</v>
      </c>
      <c r="N26" s="118">
        <f t="shared" si="9"/>
        <v>6726.1274999999996</v>
      </c>
      <c r="O26" s="113">
        <f t="shared" si="10"/>
        <v>6726.1274999999996</v>
      </c>
      <c r="P26" s="337"/>
      <c r="Q26" s="117"/>
      <c r="R26" s="330" t="e">
        <f>D26/#REF!</f>
        <v>#REF!</v>
      </c>
      <c r="S26" s="114">
        <v>25</v>
      </c>
      <c r="T26" s="115">
        <f t="shared" si="11"/>
        <v>45</v>
      </c>
      <c r="U26" s="115">
        <v>5</v>
      </c>
      <c r="V26" s="116">
        <v>25</v>
      </c>
      <c r="W26" s="21"/>
    </row>
    <row r="27" spans="1:23" hidden="1" x14ac:dyDescent="0.25">
      <c r="A27" s="323" t="s">
        <v>127</v>
      </c>
      <c r="B27" s="172">
        <v>3.75</v>
      </c>
      <c r="C27" s="113">
        <f t="shared" si="4"/>
        <v>84678</v>
      </c>
      <c r="D27" s="113">
        <f t="shared" si="5"/>
        <v>317542.5</v>
      </c>
      <c r="E27" s="114">
        <f t="shared" si="12"/>
        <v>19.31518876207199</v>
      </c>
      <c r="F27" s="115">
        <v>22</v>
      </c>
      <c r="G27" s="117">
        <f t="shared" si="6"/>
        <v>18.333333333333336</v>
      </c>
      <c r="H27" s="115">
        <f t="shared" si="7"/>
        <v>22</v>
      </c>
      <c r="I27" s="116">
        <f t="shared" si="8"/>
        <v>16.923076923076923</v>
      </c>
      <c r="J27" s="114">
        <f t="shared" si="0"/>
        <v>5051.8125</v>
      </c>
      <c r="K27" s="115">
        <f t="shared" si="1"/>
        <v>5542.5599999999995</v>
      </c>
      <c r="L27" s="115">
        <f t="shared" si="2"/>
        <v>1154.7</v>
      </c>
      <c r="M27" s="115">
        <f t="shared" si="3"/>
        <v>4690.96875</v>
      </c>
      <c r="N27" s="118">
        <f t="shared" si="9"/>
        <v>16440.041250000002</v>
      </c>
      <c r="O27" s="113">
        <f t="shared" si="10"/>
        <v>16440.041250000002</v>
      </c>
      <c r="P27" s="337"/>
      <c r="Q27" s="117"/>
      <c r="R27" s="330" t="e">
        <f>D27/#REF!</f>
        <v>#REF!</v>
      </c>
      <c r="S27" s="174">
        <v>35</v>
      </c>
      <c r="T27" s="175">
        <f t="shared" si="11"/>
        <v>32</v>
      </c>
      <c r="U27" s="175">
        <v>8</v>
      </c>
      <c r="V27" s="177">
        <v>25</v>
      </c>
      <c r="W27" s="21"/>
    </row>
    <row r="28" spans="1:23" hidden="1" x14ac:dyDescent="0.25">
      <c r="A28" s="323" t="s">
        <v>128</v>
      </c>
      <c r="B28" s="172">
        <v>1</v>
      </c>
      <c r="C28" s="113">
        <f t="shared" si="4"/>
        <v>84678</v>
      </c>
      <c r="D28" s="113">
        <f t="shared" si="5"/>
        <v>84678</v>
      </c>
      <c r="E28" s="114">
        <f t="shared" si="12"/>
        <v>19.281332164767747</v>
      </c>
      <c r="F28" s="115">
        <v>22</v>
      </c>
      <c r="G28" s="117">
        <f t="shared" si="6"/>
        <v>18.333333333333336</v>
      </c>
      <c r="H28" s="115">
        <f t="shared" si="7"/>
        <v>22</v>
      </c>
      <c r="I28" s="116">
        <f t="shared" si="8"/>
        <v>16.923076923076923</v>
      </c>
      <c r="J28" s="114">
        <f t="shared" si="0"/>
        <v>1231.68</v>
      </c>
      <c r="K28" s="115">
        <f t="shared" si="1"/>
        <v>1524.204</v>
      </c>
      <c r="L28" s="115">
        <f t="shared" si="2"/>
        <v>384.9</v>
      </c>
      <c r="M28" s="115">
        <f t="shared" si="3"/>
        <v>1250.925</v>
      </c>
      <c r="N28" s="118">
        <f t="shared" si="9"/>
        <v>4391.7089999999998</v>
      </c>
      <c r="O28" s="113">
        <f t="shared" si="10"/>
        <v>4391.7089999999998</v>
      </c>
      <c r="P28" s="337"/>
      <c r="Q28" s="117"/>
      <c r="R28" s="330" t="e">
        <f>D28/#REF!</f>
        <v>#REF!</v>
      </c>
      <c r="S28" s="174">
        <v>32</v>
      </c>
      <c r="T28" s="175">
        <f t="shared" si="11"/>
        <v>33</v>
      </c>
      <c r="U28" s="175">
        <v>10</v>
      </c>
      <c r="V28" s="177">
        <v>25</v>
      </c>
      <c r="W28" s="21"/>
    </row>
    <row r="29" spans="1:23" hidden="1" x14ac:dyDescent="0.25">
      <c r="A29" s="323" t="s">
        <v>132</v>
      </c>
      <c r="B29" s="172">
        <v>0.5</v>
      </c>
      <c r="C29" s="113">
        <f t="shared" si="4"/>
        <v>84678</v>
      </c>
      <c r="D29" s="113">
        <f t="shared" si="5"/>
        <v>42339</v>
      </c>
      <c r="E29" s="114">
        <f>D29/N29</f>
        <v>22</v>
      </c>
      <c r="F29" s="115">
        <v>22</v>
      </c>
      <c r="G29" s="117">
        <f t="shared" si="6"/>
        <v>18.333333333333336</v>
      </c>
      <c r="H29" s="115">
        <f t="shared" si="7"/>
        <v>22</v>
      </c>
      <c r="I29" s="116">
        <f t="shared" si="8"/>
        <v>16.923076923076923</v>
      </c>
      <c r="J29" s="114">
        <f t="shared" si="0"/>
        <v>1924.5</v>
      </c>
      <c r="K29" s="115">
        <f t="shared" si="1"/>
        <v>0</v>
      </c>
      <c r="L29" s="115">
        <f t="shared" si="2"/>
        <v>0</v>
      </c>
      <c r="M29" s="115">
        <f t="shared" si="3"/>
        <v>0</v>
      </c>
      <c r="N29" s="118">
        <f t="shared" si="9"/>
        <v>1924.5</v>
      </c>
      <c r="O29" s="113">
        <f t="shared" si="10"/>
        <v>1924.5</v>
      </c>
      <c r="P29" s="337"/>
      <c r="Q29" s="117"/>
      <c r="R29" s="330" t="e">
        <f>D29/#REF!</f>
        <v>#REF!</v>
      </c>
      <c r="S29" s="174">
        <v>100</v>
      </c>
      <c r="T29" s="175">
        <v>0</v>
      </c>
      <c r="U29" s="175">
        <v>0</v>
      </c>
      <c r="V29" s="177">
        <v>0</v>
      </c>
      <c r="W29" s="21"/>
    </row>
    <row r="30" spans="1:23" s="146" customFormat="1" hidden="1" x14ac:dyDescent="0.25">
      <c r="A30" s="323" t="s">
        <v>133</v>
      </c>
      <c r="B30" s="172">
        <v>1</v>
      </c>
      <c r="C30" s="173">
        <f t="shared" si="4"/>
        <v>84678</v>
      </c>
      <c r="D30" s="173">
        <f t="shared" si="5"/>
        <v>84678</v>
      </c>
      <c r="E30" s="114">
        <f t="shared" si="12"/>
        <v>16.923076923076923</v>
      </c>
      <c r="F30" s="115">
        <v>22</v>
      </c>
      <c r="G30" s="117">
        <f t="shared" si="6"/>
        <v>18.333333333333336</v>
      </c>
      <c r="H30" s="175">
        <f t="shared" si="7"/>
        <v>22</v>
      </c>
      <c r="I30" s="116">
        <f t="shared" si="8"/>
        <v>16.923076923076923</v>
      </c>
      <c r="J30" s="174">
        <f t="shared" si="0"/>
        <v>0</v>
      </c>
      <c r="K30" s="175">
        <f t="shared" si="1"/>
        <v>0</v>
      </c>
      <c r="L30" s="175">
        <f t="shared" si="2"/>
        <v>0</v>
      </c>
      <c r="M30" s="175">
        <f t="shared" si="3"/>
        <v>5003.7</v>
      </c>
      <c r="N30" s="178">
        <f t="shared" si="9"/>
        <v>5003.7</v>
      </c>
      <c r="O30" s="113">
        <f t="shared" si="10"/>
        <v>5003.7</v>
      </c>
      <c r="P30" s="338"/>
      <c r="Q30" s="176"/>
      <c r="R30" s="331" t="e">
        <f>D30/#REF!</f>
        <v>#REF!</v>
      </c>
      <c r="S30" s="174">
        <v>0</v>
      </c>
      <c r="T30" s="175">
        <v>0</v>
      </c>
      <c r="U30" s="175">
        <v>0</v>
      </c>
      <c r="V30" s="177">
        <v>100</v>
      </c>
      <c r="W30" s="21"/>
    </row>
    <row r="31" spans="1:23" hidden="1" x14ac:dyDescent="0.25">
      <c r="A31" s="323" t="s">
        <v>129</v>
      </c>
      <c r="B31" s="172">
        <v>0.5</v>
      </c>
      <c r="C31" s="113">
        <f t="shared" si="4"/>
        <v>84678</v>
      </c>
      <c r="D31" s="113">
        <f t="shared" si="5"/>
        <v>42339</v>
      </c>
      <c r="E31" s="114">
        <f t="shared" si="12"/>
        <v>16.923076923076923</v>
      </c>
      <c r="F31" s="115">
        <v>22</v>
      </c>
      <c r="G31" s="117">
        <f t="shared" si="6"/>
        <v>18.333333333333336</v>
      </c>
      <c r="H31" s="115">
        <f t="shared" si="7"/>
        <v>22</v>
      </c>
      <c r="I31" s="116">
        <f t="shared" si="8"/>
        <v>16.923076923076923</v>
      </c>
      <c r="J31" s="114">
        <f t="shared" si="0"/>
        <v>0</v>
      </c>
      <c r="K31" s="115">
        <f t="shared" si="1"/>
        <v>0</v>
      </c>
      <c r="L31" s="115">
        <f t="shared" si="2"/>
        <v>0</v>
      </c>
      <c r="M31" s="115">
        <f t="shared" si="3"/>
        <v>2501.85</v>
      </c>
      <c r="N31" s="118">
        <f t="shared" si="9"/>
        <v>2501.85</v>
      </c>
      <c r="O31" s="113">
        <f t="shared" si="10"/>
        <v>2501.85</v>
      </c>
      <c r="P31" s="119"/>
      <c r="Q31" s="115"/>
      <c r="R31" s="330" t="e">
        <f>D31/#REF!</f>
        <v>#REF!</v>
      </c>
      <c r="S31" s="174">
        <v>0</v>
      </c>
      <c r="T31" s="175">
        <v>0</v>
      </c>
      <c r="U31" s="175">
        <v>0</v>
      </c>
      <c r="V31" s="177">
        <v>100</v>
      </c>
      <c r="W31" s="21"/>
    </row>
    <row r="32" spans="1:23" ht="15.75" thickBot="1" x14ac:dyDescent="0.3">
      <c r="A32" s="324" t="s">
        <v>20</v>
      </c>
      <c r="B32" s="325">
        <v>1.5</v>
      </c>
      <c r="C32" s="314">
        <f t="shared" si="4"/>
        <v>84678</v>
      </c>
      <c r="D32" s="314">
        <f t="shared" si="5"/>
        <v>127017</v>
      </c>
      <c r="E32" s="121">
        <f t="shared" si="12"/>
        <v>19.555555555555557</v>
      </c>
      <c r="F32" s="122">
        <v>22</v>
      </c>
      <c r="G32" s="228">
        <f t="shared" si="6"/>
        <v>18.333333333333336</v>
      </c>
      <c r="H32" s="122">
        <f t="shared" si="7"/>
        <v>22</v>
      </c>
      <c r="I32" s="123">
        <f t="shared" si="8"/>
        <v>16.923076923076923</v>
      </c>
      <c r="J32" s="121">
        <f t="shared" si="0"/>
        <v>2309.4</v>
      </c>
      <c r="K32" s="122">
        <f t="shared" si="1"/>
        <v>1732.0499999999997</v>
      </c>
      <c r="L32" s="122">
        <f t="shared" si="2"/>
        <v>577.35</v>
      </c>
      <c r="M32" s="122">
        <f t="shared" si="3"/>
        <v>1876.3875</v>
      </c>
      <c r="N32" s="124">
        <f t="shared" si="9"/>
        <v>6495.1875</v>
      </c>
      <c r="O32" s="120">
        <f t="shared" si="10"/>
        <v>6495.1874999999991</v>
      </c>
      <c r="P32" s="307"/>
      <c r="Q32" s="164"/>
      <c r="R32" s="335"/>
      <c r="S32" s="305">
        <v>40</v>
      </c>
      <c r="T32" s="299">
        <f t="shared" si="11"/>
        <v>25</v>
      </c>
      <c r="U32" s="299">
        <v>10</v>
      </c>
      <c r="V32" s="301">
        <v>25</v>
      </c>
      <c r="W32" s="21"/>
    </row>
    <row r="33" spans="1:23" ht="15.75" thickBot="1" x14ac:dyDescent="0.3">
      <c r="A33" s="317" t="s">
        <v>22</v>
      </c>
      <c r="B33" s="318">
        <f>B21+B32</f>
        <v>15.75</v>
      </c>
      <c r="C33" s="314">
        <f t="shared" si="4"/>
        <v>84678</v>
      </c>
      <c r="D33" s="336">
        <f>D21+D32</f>
        <v>1333678.5</v>
      </c>
      <c r="E33" s="128">
        <f>AVERAGE(E32,E21)</f>
        <v>19.30506045088714</v>
      </c>
      <c r="F33" s="129">
        <f>AVERAGE(F32,F21)</f>
        <v>22</v>
      </c>
      <c r="G33" s="129">
        <f>AVERAGE(G32,G21)</f>
        <v>18.333333333333336</v>
      </c>
      <c r="H33" s="129">
        <f>AVERAGE(H32,H21)</f>
        <v>22</v>
      </c>
      <c r="I33" s="131">
        <f>AVERAGE(I32,I21)</f>
        <v>16.923076923076923</v>
      </c>
      <c r="J33" s="128">
        <f t="shared" ref="J33:O33" si="13">J21+J32</f>
        <v>19408.582500000004</v>
      </c>
      <c r="K33" s="129">
        <f t="shared" si="13"/>
        <v>20992.445999999996</v>
      </c>
      <c r="L33" s="129">
        <f t="shared" si="13"/>
        <v>4715.0250000000005</v>
      </c>
      <c r="M33" s="129">
        <f t="shared" si="13"/>
        <v>24705.768749999999</v>
      </c>
      <c r="N33" s="130">
        <f t="shared" si="13"/>
        <v>69821.822249999997</v>
      </c>
      <c r="O33" s="360">
        <f t="shared" si="13"/>
        <v>69821.822249999983</v>
      </c>
      <c r="P33" s="321"/>
      <c r="Q33" s="302"/>
      <c r="R33" s="366"/>
      <c r="S33" s="128">
        <f>AVERAGE(S21,S32)</f>
        <v>36.049999999999997</v>
      </c>
      <c r="T33" s="132">
        <f>AVERAGE(T21,T32)</f>
        <v>24.55</v>
      </c>
      <c r="U33" s="132">
        <f>AVERAGE(U21,U32)</f>
        <v>8.15</v>
      </c>
      <c r="V33" s="360">
        <f>AVERAGE(V21,V32)</f>
        <v>31.25</v>
      </c>
      <c r="W33" s="21"/>
    </row>
    <row r="34" spans="1:23" x14ac:dyDescent="0.25">
      <c r="A34" s="185"/>
      <c r="B34" s="186"/>
      <c r="C34" s="187"/>
      <c r="D34" s="187"/>
      <c r="E34" s="187"/>
      <c r="F34" s="187"/>
      <c r="G34" s="187"/>
      <c r="H34" s="187"/>
      <c r="I34" s="187"/>
      <c r="J34" s="187"/>
      <c r="K34" s="187"/>
      <c r="L34" s="187"/>
      <c r="M34" s="187"/>
      <c r="N34" s="187"/>
      <c r="O34" s="187"/>
      <c r="P34" s="187"/>
      <c r="Q34" s="187"/>
      <c r="R34" s="187"/>
      <c r="S34" s="187"/>
      <c r="T34" s="187"/>
      <c r="U34" s="187"/>
      <c r="V34" s="187"/>
      <c r="W34" s="21"/>
    </row>
    <row r="35" spans="1:23" ht="61.5" customHeight="1" x14ac:dyDescent="0.25"/>
    <row r="36" spans="1:23" ht="15.75" thickBot="1" x14ac:dyDescent="0.3">
      <c r="A36" s="586" t="s">
        <v>116</v>
      </c>
      <c r="B36" s="586"/>
      <c r="C36" s="586"/>
      <c r="D36" s="586"/>
      <c r="E36" s="586"/>
      <c r="F36" s="586"/>
      <c r="G36" s="586"/>
      <c r="H36" s="586"/>
      <c r="I36" s="586"/>
      <c r="J36" s="586"/>
      <c r="K36" s="586"/>
      <c r="L36" s="586"/>
      <c r="M36" s="586"/>
      <c r="N36" s="586"/>
      <c r="O36" s="586"/>
      <c r="P36" s="586"/>
      <c r="Q36" s="586"/>
      <c r="R36" s="586"/>
      <c r="S36" s="586"/>
      <c r="T36" s="586"/>
      <c r="U36" s="586"/>
      <c r="V36" s="586"/>
    </row>
    <row r="37" spans="1:23" ht="15" customHeight="1" x14ac:dyDescent="0.25">
      <c r="A37" s="554" t="s">
        <v>53</v>
      </c>
      <c r="B37" s="527" t="s">
        <v>10</v>
      </c>
      <c r="C37" s="527" t="s">
        <v>54</v>
      </c>
      <c r="D37" s="527" t="s">
        <v>55</v>
      </c>
      <c r="E37" s="530" t="s">
        <v>57</v>
      </c>
      <c r="F37" s="531"/>
      <c r="G37" s="531"/>
      <c r="H37" s="531"/>
      <c r="I37" s="532"/>
      <c r="J37" s="530" t="s">
        <v>77</v>
      </c>
      <c r="K37" s="531"/>
      <c r="L37" s="531"/>
      <c r="M37" s="531"/>
      <c r="N37" s="532"/>
      <c r="O37" s="530" t="s">
        <v>136</v>
      </c>
      <c r="P37" s="531"/>
      <c r="Q37" s="531"/>
      <c r="R37" s="532"/>
      <c r="S37" s="542" t="s">
        <v>60</v>
      </c>
      <c r="T37" s="543"/>
      <c r="U37" s="543"/>
      <c r="V37" s="544"/>
    </row>
    <row r="38" spans="1:23" x14ac:dyDescent="0.25">
      <c r="A38" s="555"/>
      <c r="B38" s="528"/>
      <c r="C38" s="528"/>
      <c r="D38" s="528"/>
      <c r="E38" s="533"/>
      <c r="F38" s="534"/>
      <c r="G38" s="534"/>
      <c r="H38" s="534"/>
      <c r="I38" s="535"/>
      <c r="J38" s="533"/>
      <c r="K38" s="534"/>
      <c r="L38" s="534"/>
      <c r="M38" s="534"/>
      <c r="N38" s="535"/>
      <c r="O38" s="533"/>
      <c r="P38" s="534"/>
      <c r="Q38" s="534"/>
      <c r="R38" s="535"/>
      <c r="S38" s="545"/>
      <c r="T38" s="546"/>
      <c r="U38" s="546"/>
      <c r="V38" s="547"/>
    </row>
    <row r="39" spans="1:23" ht="15.75" thickBot="1" x14ac:dyDescent="0.3">
      <c r="A39" s="555"/>
      <c r="B39" s="528"/>
      <c r="C39" s="528"/>
      <c r="D39" s="528"/>
      <c r="E39" s="536"/>
      <c r="F39" s="537"/>
      <c r="G39" s="537"/>
      <c r="H39" s="537"/>
      <c r="I39" s="538"/>
      <c r="J39" s="536"/>
      <c r="K39" s="537"/>
      <c r="L39" s="537"/>
      <c r="M39" s="537"/>
      <c r="N39" s="538"/>
      <c r="O39" s="533"/>
      <c r="P39" s="534"/>
      <c r="Q39" s="534"/>
      <c r="R39" s="535"/>
      <c r="S39" s="548"/>
      <c r="T39" s="549"/>
      <c r="U39" s="549"/>
      <c r="V39" s="550"/>
    </row>
    <row r="40" spans="1:23" ht="15" customHeight="1" x14ac:dyDescent="0.25">
      <c r="A40" s="555"/>
      <c r="B40" s="528"/>
      <c r="C40" s="528"/>
      <c r="D40" s="528"/>
      <c r="E40" s="554" t="s">
        <v>29</v>
      </c>
      <c r="F40" s="539" t="s">
        <v>43</v>
      </c>
      <c r="G40" s="539" t="s">
        <v>44</v>
      </c>
      <c r="H40" s="539" t="s">
        <v>45</v>
      </c>
      <c r="I40" s="539" t="s">
        <v>46</v>
      </c>
      <c r="J40" s="564" t="s">
        <v>40</v>
      </c>
      <c r="K40" s="567" t="s">
        <v>41</v>
      </c>
      <c r="L40" s="567" t="s">
        <v>61</v>
      </c>
      <c r="M40" s="570" t="s">
        <v>82</v>
      </c>
      <c r="N40" s="558" t="s">
        <v>72</v>
      </c>
      <c r="O40" s="533"/>
      <c r="P40" s="534"/>
      <c r="Q40" s="534"/>
      <c r="R40" s="535"/>
      <c r="S40" s="539" t="s">
        <v>40</v>
      </c>
      <c r="T40" s="539" t="s">
        <v>41</v>
      </c>
      <c r="U40" s="539" t="s">
        <v>61</v>
      </c>
      <c r="V40" s="551" t="s">
        <v>82</v>
      </c>
    </row>
    <row r="41" spans="1:23" x14ac:dyDescent="0.25">
      <c r="A41" s="555"/>
      <c r="B41" s="528"/>
      <c r="C41" s="528"/>
      <c r="D41" s="528"/>
      <c r="E41" s="555"/>
      <c r="F41" s="540"/>
      <c r="G41" s="540"/>
      <c r="H41" s="540"/>
      <c r="I41" s="540"/>
      <c r="J41" s="565"/>
      <c r="K41" s="568"/>
      <c r="L41" s="568"/>
      <c r="M41" s="571"/>
      <c r="N41" s="559"/>
      <c r="O41" s="533"/>
      <c r="P41" s="534"/>
      <c r="Q41" s="534"/>
      <c r="R41" s="535"/>
      <c r="S41" s="540"/>
      <c r="T41" s="540"/>
      <c r="U41" s="540"/>
      <c r="V41" s="552"/>
    </row>
    <row r="42" spans="1:23" x14ac:dyDescent="0.25">
      <c r="A42" s="555"/>
      <c r="B42" s="528"/>
      <c r="C42" s="528"/>
      <c r="D42" s="528"/>
      <c r="E42" s="555"/>
      <c r="F42" s="540"/>
      <c r="G42" s="540"/>
      <c r="H42" s="540"/>
      <c r="I42" s="540"/>
      <c r="J42" s="565"/>
      <c r="K42" s="568"/>
      <c r="L42" s="568"/>
      <c r="M42" s="571"/>
      <c r="N42" s="559"/>
      <c r="O42" s="533"/>
      <c r="P42" s="534"/>
      <c r="Q42" s="534"/>
      <c r="R42" s="535"/>
      <c r="S42" s="540"/>
      <c r="T42" s="540"/>
      <c r="U42" s="540"/>
      <c r="V42" s="552"/>
    </row>
    <row r="43" spans="1:23" x14ac:dyDescent="0.25">
      <c r="A43" s="555"/>
      <c r="B43" s="528"/>
      <c r="C43" s="528"/>
      <c r="D43" s="528"/>
      <c r="E43" s="555"/>
      <c r="F43" s="540"/>
      <c r="G43" s="540"/>
      <c r="H43" s="540"/>
      <c r="I43" s="540"/>
      <c r="J43" s="565"/>
      <c r="K43" s="568"/>
      <c r="L43" s="568"/>
      <c r="M43" s="571"/>
      <c r="N43" s="559"/>
      <c r="O43" s="533"/>
      <c r="P43" s="534"/>
      <c r="Q43" s="534"/>
      <c r="R43" s="535"/>
      <c r="S43" s="540"/>
      <c r="T43" s="540"/>
      <c r="U43" s="540"/>
      <c r="V43" s="552"/>
    </row>
    <row r="44" spans="1:23" ht="15.75" thickBot="1" x14ac:dyDescent="0.3">
      <c r="A44" s="556"/>
      <c r="B44" s="529"/>
      <c r="C44" s="529"/>
      <c r="D44" s="529"/>
      <c r="E44" s="556"/>
      <c r="F44" s="541"/>
      <c r="G44" s="541"/>
      <c r="H44" s="541"/>
      <c r="I44" s="541"/>
      <c r="J44" s="566"/>
      <c r="K44" s="569"/>
      <c r="L44" s="569"/>
      <c r="M44" s="573"/>
      <c r="N44" s="560"/>
      <c r="O44" s="533"/>
      <c r="P44" s="537"/>
      <c r="Q44" s="537"/>
      <c r="R44" s="538"/>
      <c r="S44" s="541"/>
      <c r="T44" s="541"/>
      <c r="U44" s="541"/>
      <c r="V44" s="553"/>
    </row>
    <row r="45" spans="1:23" ht="15" customHeight="1" x14ac:dyDescent="0.25">
      <c r="A45" s="2" t="s">
        <v>137</v>
      </c>
      <c r="B45" s="293">
        <f>B46+B47+B48+B49+B50+B51+B52+B53+B55+B54</f>
        <v>13.75</v>
      </c>
      <c r="C45" s="105">
        <f>C32</f>
        <v>84678</v>
      </c>
      <c r="D45" s="105">
        <f>D46+D47+D48+D49+D50+D51+D52+D53+D54+D55</f>
        <v>1164322.5</v>
      </c>
      <c r="E45" s="114">
        <f>D45/N45</f>
        <v>19.142237901631045</v>
      </c>
      <c r="F45" s="115">
        <v>22</v>
      </c>
      <c r="G45" s="117">
        <f>F45/1.2</f>
        <v>18.333333333333336</v>
      </c>
      <c r="H45" s="115">
        <f>F45</f>
        <v>22</v>
      </c>
      <c r="I45" s="118">
        <f>H45/1.3</f>
        <v>16.923076923076923</v>
      </c>
      <c r="J45" s="106">
        <f>J46+J47+J48+J49+J50+J51+J52+J53+J54+J55</f>
        <v>17099.182500000003</v>
      </c>
      <c r="K45" s="107">
        <f>K46+K47+K48+K49+K50+K51+K52+K53+K54+K55</f>
        <v>19260.395999999997</v>
      </c>
      <c r="L45" s="107">
        <f>L46+L47+L48+L49+L50+L51+L52+L53+L54+L55</f>
        <v>4137.6750000000002</v>
      </c>
      <c r="M45" s="107">
        <f>M46+M47+M48+M49+M50+M51+M52+M53+M54+M55</f>
        <v>20327.531249999996</v>
      </c>
      <c r="N45" s="108">
        <f>N46+N47+N48+N49+N50+N51+N52+N53+N54+N55</f>
        <v>60824.784749999999</v>
      </c>
      <c r="O45" s="361">
        <f>D45/E45</f>
        <v>60824.784749999999</v>
      </c>
      <c r="P45" s="112"/>
      <c r="Q45" s="107"/>
      <c r="R45" s="109"/>
      <c r="S45" s="106">
        <f>AVERAGE(S46,S47,S48,S49,S50,S51,S52,S53,S54,S55)</f>
        <v>32.1</v>
      </c>
      <c r="T45" s="112">
        <f>AVERAGE(T46,T47,T48,T49,T50,T51,T52,T53,T54,T55)</f>
        <v>24.1</v>
      </c>
      <c r="U45" s="112">
        <f>AVERAGE(U46,U47,U48,U49,U50,U51,U52,U53,U54,U55)</f>
        <v>6.3</v>
      </c>
      <c r="V45" s="361">
        <f>AVERAGE(V46,V47,V48,V49,V50,V51,V52,V53,V54,V55)</f>
        <v>37.5</v>
      </c>
    </row>
    <row r="46" spans="1:23" hidden="1" x14ac:dyDescent="0.25">
      <c r="A46" s="295" t="s">
        <v>84</v>
      </c>
      <c r="B46" s="291">
        <v>1.5</v>
      </c>
      <c r="C46" s="113">
        <f>ROUND(C45,0)</f>
        <v>84678</v>
      </c>
      <c r="D46" s="113">
        <f>B46*C46</f>
        <v>127017</v>
      </c>
      <c r="E46" s="114">
        <f>D46/N46</f>
        <v>19.315188762071994</v>
      </c>
      <c r="F46" s="115">
        <v>22</v>
      </c>
      <c r="G46" s="117">
        <f>F46/1.2</f>
        <v>18.333333333333336</v>
      </c>
      <c r="H46" s="115">
        <f>F46</f>
        <v>22</v>
      </c>
      <c r="I46" s="118">
        <f>H46/1.3</f>
        <v>16.923076923076923</v>
      </c>
      <c r="J46" s="114">
        <f t="shared" ref="J46:J56" si="14">(D46*S46/100)/F46</f>
        <v>2193.9299999999998</v>
      </c>
      <c r="K46" s="115">
        <f t="shared" ref="K46:K56" si="15">(D46*T46/100)/G46</f>
        <v>2217.0239999999999</v>
      </c>
      <c r="L46" s="115">
        <f t="shared" ref="L46:L56" si="16">(D46*U46/100)/H46</f>
        <v>288.67500000000001</v>
      </c>
      <c r="M46" s="115">
        <f t="shared" ref="M46:M56" si="17">(D46*V46/100)/I46</f>
        <v>1876.3875</v>
      </c>
      <c r="N46" s="116">
        <f>J46+K46+L46+M46</f>
        <v>6576.0164999999997</v>
      </c>
      <c r="O46" s="362">
        <f t="shared" ref="O46:O56" si="18">D46/E46</f>
        <v>6576.0164999999997</v>
      </c>
      <c r="P46" s="337"/>
      <c r="Q46" s="117"/>
      <c r="R46" s="330" t="e">
        <f>D46/#REF!</f>
        <v>#REF!</v>
      </c>
      <c r="S46" s="114">
        <v>38</v>
      </c>
      <c r="T46" s="115">
        <f>100-S46-U46-V46</f>
        <v>32</v>
      </c>
      <c r="U46" s="115">
        <v>5</v>
      </c>
      <c r="V46" s="116">
        <v>25</v>
      </c>
    </row>
    <row r="47" spans="1:23" hidden="1" x14ac:dyDescent="0.25">
      <c r="A47" s="295" t="s">
        <v>123</v>
      </c>
      <c r="B47" s="291">
        <v>1.5</v>
      </c>
      <c r="C47" s="113">
        <f t="shared" ref="C47:C57" si="19">ROUND(C46,0)</f>
        <v>84678</v>
      </c>
      <c r="D47" s="113">
        <f>B47*C47</f>
        <v>127017</v>
      </c>
      <c r="E47" s="114">
        <f t="shared" ref="E47:E52" si="20">D47/N47</f>
        <v>19.113814074717638</v>
      </c>
      <c r="F47" s="115">
        <v>22</v>
      </c>
      <c r="G47" s="117">
        <f t="shared" ref="G47:G56" si="21">F47/1.2</f>
        <v>18.333333333333336</v>
      </c>
      <c r="H47" s="115">
        <f t="shared" ref="H47:H56" si="22">F47</f>
        <v>22</v>
      </c>
      <c r="I47" s="118">
        <f t="shared" ref="I47:I56" si="23">H47/1.3</f>
        <v>16.923076923076923</v>
      </c>
      <c r="J47" s="114">
        <f t="shared" si="14"/>
        <v>1847.5200000000002</v>
      </c>
      <c r="K47" s="115">
        <f t="shared" si="15"/>
        <v>2632.7159999999994</v>
      </c>
      <c r="L47" s="115">
        <f t="shared" si="16"/>
        <v>288.67500000000001</v>
      </c>
      <c r="M47" s="115">
        <f t="shared" si="17"/>
        <v>1876.3875</v>
      </c>
      <c r="N47" s="116">
        <f t="shared" ref="N47:N56" si="24">J47+K47+L47+M47</f>
        <v>6645.2984999999999</v>
      </c>
      <c r="O47" s="362">
        <f t="shared" si="18"/>
        <v>6645.2984999999999</v>
      </c>
      <c r="P47" s="337"/>
      <c r="Q47" s="117"/>
      <c r="R47" s="330" t="e">
        <f>D47/#REF!</f>
        <v>#REF!</v>
      </c>
      <c r="S47" s="114">
        <v>32</v>
      </c>
      <c r="T47" s="115">
        <f t="shared" ref="T47:T52" si="25">100-S47-U47-V47</f>
        <v>38</v>
      </c>
      <c r="U47" s="115">
        <v>5</v>
      </c>
      <c r="V47" s="116">
        <v>25</v>
      </c>
    </row>
    <row r="48" spans="1:23" ht="15" hidden="1" customHeight="1" x14ac:dyDescent="0.25">
      <c r="A48" s="295" t="s">
        <v>124</v>
      </c>
      <c r="B48" s="291">
        <v>1.5</v>
      </c>
      <c r="C48" s="113">
        <f t="shared" si="19"/>
        <v>84678</v>
      </c>
      <c r="D48" s="113">
        <f>B48*C48</f>
        <v>127017</v>
      </c>
      <c r="E48" s="114">
        <f t="shared" si="20"/>
        <v>19.45181255526083</v>
      </c>
      <c r="F48" s="115">
        <v>22</v>
      </c>
      <c r="G48" s="117">
        <f t="shared" si="21"/>
        <v>18.333333333333336</v>
      </c>
      <c r="H48" s="115">
        <f t="shared" si="22"/>
        <v>22</v>
      </c>
      <c r="I48" s="118">
        <f t="shared" si="23"/>
        <v>16.923076923076923</v>
      </c>
      <c r="J48" s="114">
        <f t="shared" si="14"/>
        <v>2136.1950000000002</v>
      </c>
      <c r="K48" s="115">
        <f t="shared" si="15"/>
        <v>1939.896</v>
      </c>
      <c r="L48" s="115">
        <f t="shared" si="16"/>
        <v>577.35</v>
      </c>
      <c r="M48" s="115">
        <f t="shared" si="17"/>
        <v>1876.3875</v>
      </c>
      <c r="N48" s="116">
        <f t="shared" si="24"/>
        <v>6529.8285000000005</v>
      </c>
      <c r="O48" s="362">
        <f t="shared" si="18"/>
        <v>6529.8285000000005</v>
      </c>
      <c r="P48" s="337"/>
      <c r="Q48" s="117"/>
      <c r="R48" s="330" t="e">
        <f>D48/#REF!</f>
        <v>#REF!</v>
      </c>
      <c r="S48" s="114">
        <v>37</v>
      </c>
      <c r="T48" s="115">
        <f t="shared" si="25"/>
        <v>28</v>
      </c>
      <c r="U48" s="115">
        <v>10</v>
      </c>
      <c r="V48" s="116">
        <v>25</v>
      </c>
    </row>
    <row r="49" spans="1:27" hidden="1" x14ac:dyDescent="0.25">
      <c r="A49" s="295" t="s">
        <v>125</v>
      </c>
      <c r="B49" s="291">
        <v>1.5</v>
      </c>
      <c r="C49" s="113">
        <f t="shared" si="19"/>
        <v>84678</v>
      </c>
      <c r="D49" s="113">
        <f>B49*C49</f>
        <v>127017</v>
      </c>
      <c r="E49" s="114">
        <f t="shared" si="20"/>
        <v>19.28133216476775</v>
      </c>
      <c r="F49" s="115">
        <v>22</v>
      </c>
      <c r="G49" s="117">
        <f t="shared" si="21"/>
        <v>18.333333333333336</v>
      </c>
      <c r="H49" s="115">
        <f t="shared" si="22"/>
        <v>22</v>
      </c>
      <c r="I49" s="118">
        <f t="shared" si="23"/>
        <v>16.923076923076923</v>
      </c>
      <c r="J49" s="114">
        <f t="shared" si="14"/>
        <v>1270.17</v>
      </c>
      <c r="K49" s="115">
        <f t="shared" si="15"/>
        <v>2286.3059999999996</v>
      </c>
      <c r="L49" s="115">
        <f t="shared" si="16"/>
        <v>1154.7</v>
      </c>
      <c r="M49" s="115">
        <f t="shared" si="17"/>
        <v>1876.3875</v>
      </c>
      <c r="N49" s="116">
        <f t="shared" si="24"/>
        <v>6587.5634999999993</v>
      </c>
      <c r="O49" s="362">
        <f t="shared" si="18"/>
        <v>6587.5634999999993</v>
      </c>
      <c r="P49" s="337"/>
      <c r="Q49" s="117"/>
      <c r="R49" s="330" t="e">
        <f>D49/#REF!</f>
        <v>#REF!</v>
      </c>
      <c r="S49" s="114">
        <v>22</v>
      </c>
      <c r="T49" s="115">
        <f t="shared" si="25"/>
        <v>33</v>
      </c>
      <c r="U49" s="115">
        <v>20</v>
      </c>
      <c r="V49" s="116">
        <v>25</v>
      </c>
    </row>
    <row r="50" spans="1:27" hidden="1" x14ac:dyDescent="0.25">
      <c r="A50" s="295" t="s">
        <v>126</v>
      </c>
      <c r="B50" s="291">
        <v>1.5</v>
      </c>
      <c r="C50" s="113">
        <f t="shared" si="19"/>
        <v>84678</v>
      </c>
      <c r="D50" s="113">
        <f t="shared" ref="D50:D56" si="26">B50*C50</f>
        <v>127017</v>
      </c>
      <c r="E50" s="114">
        <f t="shared" si="20"/>
        <v>18.884120171673821</v>
      </c>
      <c r="F50" s="115">
        <v>22</v>
      </c>
      <c r="G50" s="117">
        <f t="shared" si="21"/>
        <v>18.333333333333336</v>
      </c>
      <c r="H50" s="115">
        <f t="shared" si="22"/>
        <v>22</v>
      </c>
      <c r="I50" s="118">
        <f t="shared" si="23"/>
        <v>16.923076923076923</v>
      </c>
      <c r="J50" s="114">
        <f t="shared" si="14"/>
        <v>1443.375</v>
      </c>
      <c r="K50" s="115">
        <f t="shared" si="15"/>
        <v>3117.6899999999996</v>
      </c>
      <c r="L50" s="115">
        <f t="shared" si="16"/>
        <v>288.67500000000001</v>
      </c>
      <c r="M50" s="115">
        <f t="shared" si="17"/>
        <v>1876.3875</v>
      </c>
      <c r="N50" s="116">
        <f t="shared" si="24"/>
        <v>6726.1274999999996</v>
      </c>
      <c r="O50" s="362">
        <f t="shared" si="18"/>
        <v>6726.1274999999996</v>
      </c>
      <c r="P50" s="337"/>
      <c r="Q50" s="117"/>
      <c r="R50" s="330" t="e">
        <f>D50/#REF!</f>
        <v>#REF!</v>
      </c>
      <c r="S50" s="114">
        <v>25</v>
      </c>
      <c r="T50" s="115">
        <f t="shared" si="25"/>
        <v>45</v>
      </c>
      <c r="U50" s="115">
        <v>5</v>
      </c>
      <c r="V50" s="116">
        <v>25</v>
      </c>
    </row>
    <row r="51" spans="1:27" hidden="1" x14ac:dyDescent="0.25">
      <c r="A51" s="296" t="s">
        <v>127</v>
      </c>
      <c r="B51" s="292">
        <v>3.75</v>
      </c>
      <c r="C51" s="113">
        <f t="shared" si="19"/>
        <v>84678</v>
      </c>
      <c r="D51" s="113">
        <f t="shared" si="26"/>
        <v>317542.5</v>
      </c>
      <c r="E51" s="114">
        <f t="shared" si="20"/>
        <v>19.31518876207199</v>
      </c>
      <c r="F51" s="115">
        <v>22</v>
      </c>
      <c r="G51" s="117">
        <f t="shared" si="21"/>
        <v>18.333333333333336</v>
      </c>
      <c r="H51" s="115">
        <f t="shared" si="22"/>
        <v>22</v>
      </c>
      <c r="I51" s="118">
        <f t="shared" si="23"/>
        <v>16.923076923076923</v>
      </c>
      <c r="J51" s="114">
        <f t="shared" si="14"/>
        <v>5051.8125</v>
      </c>
      <c r="K51" s="115">
        <f t="shared" si="15"/>
        <v>5542.5599999999995</v>
      </c>
      <c r="L51" s="115">
        <f t="shared" si="16"/>
        <v>1154.7</v>
      </c>
      <c r="M51" s="115">
        <f t="shared" si="17"/>
        <v>4690.96875</v>
      </c>
      <c r="N51" s="116">
        <f t="shared" si="24"/>
        <v>16440.041250000002</v>
      </c>
      <c r="O51" s="362">
        <f t="shared" si="18"/>
        <v>16440.041250000002</v>
      </c>
      <c r="P51" s="337"/>
      <c r="Q51" s="117"/>
      <c r="R51" s="330" t="e">
        <f>D51/#REF!</f>
        <v>#REF!</v>
      </c>
      <c r="S51" s="174">
        <v>35</v>
      </c>
      <c r="T51" s="175">
        <f t="shared" si="25"/>
        <v>32</v>
      </c>
      <c r="U51" s="175">
        <v>8</v>
      </c>
      <c r="V51" s="177">
        <v>25</v>
      </c>
    </row>
    <row r="52" spans="1:27" hidden="1" x14ac:dyDescent="0.25">
      <c r="A52" s="296" t="s">
        <v>128</v>
      </c>
      <c r="B52" s="292">
        <v>1</v>
      </c>
      <c r="C52" s="113">
        <f t="shared" si="19"/>
        <v>84678</v>
      </c>
      <c r="D52" s="113">
        <f t="shared" si="26"/>
        <v>84678</v>
      </c>
      <c r="E52" s="114">
        <f t="shared" si="20"/>
        <v>19.281332164767747</v>
      </c>
      <c r="F52" s="115">
        <v>22</v>
      </c>
      <c r="G52" s="117">
        <f t="shared" si="21"/>
        <v>18.333333333333336</v>
      </c>
      <c r="H52" s="115">
        <f t="shared" si="22"/>
        <v>22</v>
      </c>
      <c r="I52" s="118">
        <f t="shared" si="23"/>
        <v>16.923076923076923</v>
      </c>
      <c r="J52" s="114">
        <f t="shared" si="14"/>
        <v>1231.68</v>
      </c>
      <c r="K52" s="115">
        <f t="shared" si="15"/>
        <v>1524.204</v>
      </c>
      <c r="L52" s="115">
        <f t="shared" si="16"/>
        <v>384.9</v>
      </c>
      <c r="M52" s="115">
        <f t="shared" si="17"/>
        <v>1250.925</v>
      </c>
      <c r="N52" s="116">
        <f t="shared" si="24"/>
        <v>4391.7089999999998</v>
      </c>
      <c r="O52" s="362">
        <f t="shared" si="18"/>
        <v>4391.7089999999998</v>
      </c>
      <c r="P52" s="337"/>
      <c r="Q52" s="117"/>
      <c r="R52" s="330" t="e">
        <f>D52/#REF!</f>
        <v>#REF!</v>
      </c>
      <c r="S52" s="174">
        <v>32</v>
      </c>
      <c r="T52" s="175">
        <f t="shared" si="25"/>
        <v>33</v>
      </c>
      <c r="U52" s="175">
        <v>10</v>
      </c>
      <c r="V52" s="177">
        <v>25</v>
      </c>
    </row>
    <row r="53" spans="1:27" hidden="1" x14ac:dyDescent="0.25">
      <c r="A53" s="296" t="s">
        <v>132</v>
      </c>
      <c r="B53" s="292">
        <v>0.5</v>
      </c>
      <c r="C53" s="113">
        <f t="shared" si="19"/>
        <v>84678</v>
      </c>
      <c r="D53" s="113">
        <f t="shared" si="26"/>
        <v>42339</v>
      </c>
      <c r="E53" s="114">
        <f>D53/N53</f>
        <v>22</v>
      </c>
      <c r="F53" s="115">
        <v>22</v>
      </c>
      <c r="G53" s="117">
        <f t="shared" si="21"/>
        <v>18.333333333333336</v>
      </c>
      <c r="H53" s="115">
        <f t="shared" si="22"/>
        <v>22</v>
      </c>
      <c r="I53" s="118">
        <f t="shared" si="23"/>
        <v>16.923076923076923</v>
      </c>
      <c r="J53" s="114">
        <f t="shared" si="14"/>
        <v>1924.5</v>
      </c>
      <c r="K53" s="115">
        <f t="shared" si="15"/>
        <v>0</v>
      </c>
      <c r="L53" s="115">
        <f t="shared" si="16"/>
        <v>0</v>
      </c>
      <c r="M53" s="115">
        <f t="shared" si="17"/>
        <v>0</v>
      </c>
      <c r="N53" s="116">
        <f t="shared" si="24"/>
        <v>1924.5</v>
      </c>
      <c r="O53" s="362">
        <f t="shared" si="18"/>
        <v>1924.5</v>
      </c>
      <c r="P53" s="337"/>
      <c r="Q53" s="117"/>
      <c r="R53" s="330" t="e">
        <f>D53/#REF!</f>
        <v>#REF!</v>
      </c>
      <c r="S53" s="174">
        <v>100</v>
      </c>
      <c r="T53" s="175">
        <v>0</v>
      </c>
      <c r="U53" s="175">
        <v>0</v>
      </c>
      <c r="V53" s="177">
        <v>0</v>
      </c>
    </row>
    <row r="54" spans="1:27" hidden="1" x14ac:dyDescent="0.25">
      <c r="A54" s="296" t="s">
        <v>133</v>
      </c>
      <c r="B54" s="292">
        <v>0.5</v>
      </c>
      <c r="C54" s="173">
        <f t="shared" si="19"/>
        <v>84678</v>
      </c>
      <c r="D54" s="173">
        <f t="shared" si="26"/>
        <v>42339</v>
      </c>
      <c r="E54" s="114">
        <f>D54/N54</f>
        <v>16.923076923076923</v>
      </c>
      <c r="F54" s="115">
        <v>22</v>
      </c>
      <c r="G54" s="117">
        <f t="shared" si="21"/>
        <v>18.333333333333336</v>
      </c>
      <c r="H54" s="175">
        <f t="shared" si="22"/>
        <v>22</v>
      </c>
      <c r="I54" s="118">
        <f t="shared" si="23"/>
        <v>16.923076923076923</v>
      </c>
      <c r="J54" s="174">
        <f t="shared" si="14"/>
        <v>0</v>
      </c>
      <c r="K54" s="175">
        <f t="shared" si="15"/>
        <v>0</v>
      </c>
      <c r="L54" s="175">
        <f t="shared" si="16"/>
        <v>0</v>
      </c>
      <c r="M54" s="175">
        <f t="shared" si="17"/>
        <v>2501.85</v>
      </c>
      <c r="N54" s="177">
        <f t="shared" si="24"/>
        <v>2501.85</v>
      </c>
      <c r="O54" s="362">
        <f t="shared" si="18"/>
        <v>2501.85</v>
      </c>
      <c r="P54" s="338"/>
      <c r="Q54" s="176"/>
      <c r="R54" s="331" t="e">
        <f>D54/#REF!</f>
        <v>#REF!</v>
      </c>
      <c r="S54" s="174">
        <v>0</v>
      </c>
      <c r="T54" s="175">
        <v>0</v>
      </c>
      <c r="U54" s="175">
        <v>0</v>
      </c>
      <c r="V54" s="177">
        <v>100</v>
      </c>
    </row>
    <row r="55" spans="1:27" hidden="1" x14ac:dyDescent="0.25">
      <c r="A55" s="296" t="s">
        <v>129</v>
      </c>
      <c r="B55" s="292">
        <v>0.5</v>
      </c>
      <c r="C55" s="113">
        <f t="shared" si="19"/>
        <v>84678</v>
      </c>
      <c r="D55" s="113">
        <f t="shared" si="26"/>
        <v>42339</v>
      </c>
      <c r="E55" s="114">
        <f>D55/N55</f>
        <v>16.923076923076923</v>
      </c>
      <c r="F55" s="115">
        <v>22</v>
      </c>
      <c r="G55" s="117">
        <f t="shared" si="21"/>
        <v>18.333333333333336</v>
      </c>
      <c r="H55" s="115">
        <f t="shared" si="22"/>
        <v>22</v>
      </c>
      <c r="I55" s="118">
        <f t="shared" si="23"/>
        <v>16.923076923076923</v>
      </c>
      <c r="J55" s="114">
        <f t="shared" si="14"/>
        <v>0</v>
      </c>
      <c r="K55" s="115">
        <f t="shared" si="15"/>
        <v>0</v>
      </c>
      <c r="L55" s="115">
        <f t="shared" si="16"/>
        <v>0</v>
      </c>
      <c r="M55" s="115">
        <f t="shared" si="17"/>
        <v>2501.85</v>
      </c>
      <c r="N55" s="116">
        <f t="shared" si="24"/>
        <v>2501.85</v>
      </c>
      <c r="O55" s="362">
        <f t="shared" si="18"/>
        <v>2501.85</v>
      </c>
      <c r="P55" s="119"/>
      <c r="Q55" s="115"/>
      <c r="R55" s="330" t="e">
        <f>D55/#REF!</f>
        <v>#REF!</v>
      </c>
      <c r="S55" s="174">
        <v>0</v>
      </c>
      <c r="T55" s="175">
        <v>0</v>
      </c>
      <c r="U55" s="175">
        <v>0</v>
      </c>
      <c r="V55" s="177">
        <v>100</v>
      </c>
    </row>
    <row r="56" spans="1:27" ht="15.75" thickBot="1" x14ac:dyDescent="0.3">
      <c r="A56" s="297" t="s">
        <v>20</v>
      </c>
      <c r="B56" s="298">
        <v>1</v>
      </c>
      <c r="C56" s="120">
        <f t="shared" si="19"/>
        <v>84678</v>
      </c>
      <c r="D56" s="113">
        <f t="shared" si="26"/>
        <v>84678</v>
      </c>
      <c r="E56" s="121">
        <f>D56/N56</f>
        <v>19.555555555555557</v>
      </c>
      <c r="F56" s="122">
        <v>22</v>
      </c>
      <c r="G56" s="228">
        <f t="shared" si="21"/>
        <v>18.333333333333336</v>
      </c>
      <c r="H56" s="122">
        <f t="shared" si="22"/>
        <v>22</v>
      </c>
      <c r="I56" s="124">
        <f t="shared" si="23"/>
        <v>16.923076923076923</v>
      </c>
      <c r="J56" s="121">
        <f t="shared" si="14"/>
        <v>1539.6</v>
      </c>
      <c r="K56" s="122">
        <f t="shared" si="15"/>
        <v>1154.6999999999998</v>
      </c>
      <c r="L56" s="122">
        <f t="shared" si="16"/>
        <v>384.9</v>
      </c>
      <c r="M56" s="122">
        <f t="shared" si="17"/>
        <v>1250.925</v>
      </c>
      <c r="N56" s="123">
        <f t="shared" si="24"/>
        <v>4330.125</v>
      </c>
      <c r="O56" s="367">
        <f t="shared" si="18"/>
        <v>4330.125</v>
      </c>
      <c r="P56" s="119"/>
      <c r="Q56" s="115"/>
      <c r="R56" s="118"/>
      <c r="S56" s="305">
        <v>40</v>
      </c>
      <c r="T56" s="299">
        <f>100-S56-U56-V56</f>
        <v>25</v>
      </c>
      <c r="U56" s="299">
        <v>10</v>
      </c>
      <c r="V56" s="301">
        <v>25</v>
      </c>
    </row>
    <row r="57" spans="1:27" ht="15.75" thickBot="1" x14ac:dyDescent="0.3">
      <c r="A57" s="66" t="s">
        <v>22</v>
      </c>
      <c r="B57" s="184">
        <f>B45+B56</f>
        <v>14.75</v>
      </c>
      <c r="C57" s="127">
        <f t="shared" si="19"/>
        <v>84678</v>
      </c>
      <c r="D57" s="224">
        <f>D45+D56</f>
        <v>1249000.5</v>
      </c>
      <c r="E57" s="128">
        <f>AVERAGE(E45,E56)</f>
        <v>19.348896728593303</v>
      </c>
      <c r="F57" s="129">
        <f>AVERAGE(F45,F56)</f>
        <v>22</v>
      </c>
      <c r="G57" s="129">
        <f>AVERAGE(G45,G56)</f>
        <v>18.333333333333336</v>
      </c>
      <c r="H57" s="129">
        <f>AVERAGE(H45,H56)</f>
        <v>22</v>
      </c>
      <c r="I57" s="130">
        <f>AVERAGE(I45,I56)</f>
        <v>16.923076923076923</v>
      </c>
      <c r="J57" s="132">
        <f t="shared" ref="J57:O57" si="27">J45+J56</f>
        <v>18638.782500000001</v>
      </c>
      <c r="K57" s="129">
        <f t="shared" si="27"/>
        <v>20415.095999999998</v>
      </c>
      <c r="L57" s="129">
        <f t="shared" si="27"/>
        <v>4522.5749999999998</v>
      </c>
      <c r="M57" s="129">
        <f t="shared" si="27"/>
        <v>21578.456249999996</v>
      </c>
      <c r="N57" s="130">
        <f t="shared" si="27"/>
        <v>65154.909749999999</v>
      </c>
      <c r="O57" s="360">
        <f t="shared" si="27"/>
        <v>65154.909749999999</v>
      </c>
      <c r="P57" s="132"/>
      <c r="Q57" s="129"/>
      <c r="R57" s="131"/>
      <c r="S57" s="128">
        <f>AVERAGE(S45,S56)</f>
        <v>36.049999999999997</v>
      </c>
      <c r="T57" s="132">
        <f>AVERAGE(T45,T56)</f>
        <v>24.55</v>
      </c>
      <c r="U57" s="132">
        <f>AVERAGE(U45,U56)</f>
        <v>8.15</v>
      </c>
      <c r="V57" s="360">
        <f>AVERAGE(V45,V56)</f>
        <v>31.25</v>
      </c>
    </row>
    <row r="58" spans="1:27" ht="65.25" customHeight="1" x14ac:dyDescent="0.25">
      <c r="A58" s="185"/>
      <c r="B58" s="186"/>
      <c r="C58" s="187"/>
      <c r="D58" s="187"/>
      <c r="E58" s="187"/>
      <c r="F58" s="187"/>
      <c r="G58" s="187"/>
      <c r="H58" s="187"/>
      <c r="I58" s="187"/>
      <c r="J58" s="187"/>
      <c r="K58" s="187"/>
      <c r="L58" s="187"/>
      <c r="M58" s="187"/>
      <c r="N58" s="187"/>
      <c r="O58" s="187"/>
      <c r="P58" s="187"/>
      <c r="Q58" s="187"/>
      <c r="R58" s="187"/>
      <c r="S58" s="187"/>
      <c r="T58" s="187"/>
      <c r="U58" s="187"/>
      <c r="V58" s="187"/>
    </row>
    <row r="59" spans="1:27" ht="76.5" customHeight="1" x14ac:dyDescent="0.25"/>
    <row r="60" spans="1:27" ht="15.75" thickBot="1" x14ac:dyDescent="0.3">
      <c r="A60" s="557" t="s">
        <v>98</v>
      </c>
      <c r="B60" s="557"/>
      <c r="C60" s="557"/>
      <c r="D60" s="557"/>
      <c r="E60" s="557"/>
      <c r="F60" s="557"/>
      <c r="G60" s="557"/>
      <c r="H60" s="557"/>
      <c r="I60" s="557"/>
      <c r="J60" s="557"/>
      <c r="K60" s="557"/>
      <c r="L60" s="557"/>
      <c r="M60" s="557"/>
      <c r="N60" s="557"/>
      <c r="O60" s="557"/>
      <c r="P60" s="557"/>
      <c r="Q60" s="557"/>
      <c r="R60" s="557"/>
      <c r="S60" s="557"/>
      <c r="T60" s="557"/>
      <c r="U60" s="557"/>
      <c r="V60" s="557"/>
      <c r="W60" s="345"/>
      <c r="X60" s="345"/>
      <c r="Y60" s="345"/>
      <c r="Z60" s="345"/>
      <c r="AA60" s="345"/>
    </row>
    <row r="61" spans="1:27" ht="15" customHeight="1" x14ac:dyDescent="0.25">
      <c r="A61" s="554" t="s">
        <v>53</v>
      </c>
      <c r="B61" s="527" t="s">
        <v>10</v>
      </c>
      <c r="C61" s="527" t="s">
        <v>54</v>
      </c>
      <c r="D61" s="527" t="s">
        <v>55</v>
      </c>
      <c r="E61" s="530" t="s">
        <v>57</v>
      </c>
      <c r="F61" s="531"/>
      <c r="G61" s="531"/>
      <c r="H61" s="531"/>
      <c r="I61" s="532"/>
      <c r="J61" s="530" t="s">
        <v>77</v>
      </c>
      <c r="K61" s="531"/>
      <c r="L61" s="531"/>
      <c r="M61" s="531"/>
      <c r="N61" s="532"/>
      <c r="O61" s="530" t="s">
        <v>136</v>
      </c>
      <c r="P61" s="531"/>
      <c r="Q61" s="531"/>
      <c r="R61" s="532"/>
      <c r="S61" s="542" t="s">
        <v>60</v>
      </c>
      <c r="T61" s="543"/>
      <c r="U61" s="543"/>
      <c r="V61" s="544"/>
    </row>
    <row r="62" spans="1:27" x14ac:dyDescent="0.25">
      <c r="A62" s="555"/>
      <c r="B62" s="528"/>
      <c r="C62" s="528"/>
      <c r="D62" s="528"/>
      <c r="E62" s="533"/>
      <c r="F62" s="534"/>
      <c r="G62" s="534"/>
      <c r="H62" s="534"/>
      <c r="I62" s="535"/>
      <c r="J62" s="533"/>
      <c r="K62" s="534"/>
      <c r="L62" s="534"/>
      <c r="M62" s="534"/>
      <c r="N62" s="535"/>
      <c r="O62" s="533"/>
      <c r="P62" s="534"/>
      <c r="Q62" s="534"/>
      <c r="R62" s="535"/>
      <c r="S62" s="545"/>
      <c r="T62" s="546"/>
      <c r="U62" s="546"/>
      <c r="V62" s="547"/>
    </row>
    <row r="63" spans="1:27" ht="15.75" thickBot="1" x14ac:dyDescent="0.3">
      <c r="A63" s="555"/>
      <c r="B63" s="528"/>
      <c r="C63" s="528"/>
      <c r="D63" s="528"/>
      <c r="E63" s="536"/>
      <c r="F63" s="537"/>
      <c r="G63" s="537"/>
      <c r="H63" s="537"/>
      <c r="I63" s="538"/>
      <c r="J63" s="536"/>
      <c r="K63" s="537"/>
      <c r="L63" s="537"/>
      <c r="M63" s="537"/>
      <c r="N63" s="538"/>
      <c r="O63" s="533"/>
      <c r="P63" s="534"/>
      <c r="Q63" s="534"/>
      <c r="R63" s="535"/>
      <c r="S63" s="548"/>
      <c r="T63" s="549"/>
      <c r="U63" s="549"/>
      <c r="V63" s="550"/>
    </row>
    <row r="64" spans="1:27" ht="15" customHeight="1" x14ac:dyDescent="0.25">
      <c r="A64" s="555"/>
      <c r="B64" s="528"/>
      <c r="C64" s="528"/>
      <c r="D64" s="528"/>
      <c r="E64" s="554" t="s">
        <v>29</v>
      </c>
      <c r="F64" s="539" t="s">
        <v>43</v>
      </c>
      <c r="G64" s="539" t="s">
        <v>44</v>
      </c>
      <c r="H64" s="539" t="s">
        <v>45</v>
      </c>
      <c r="I64" s="539" t="s">
        <v>46</v>
      </c>
      <c r="J64" s="564" t="s">
        <v>40</v>
      </c>
      <c r="K64" s="567" t="s">
        <v>41</v>
      </c>
      <c r="L64" s="567" t="s">
        <v>61</v>
      </c>
      <c r="M64" s="570" t="s">
        <v>82</v>
      </c>
      <c r="N64" s="558" t="s">
        <v>72</v>
      </c>
      <c r="O64" s="533"/>
      <c r="P64" s="534"/>
      <c r="Q64" s="534"/>
      <c r="R64" s="535"/>
      <c r="S64" s="539" t="s">
        <v>40</v>
      </c>
      <c r="T64" s="539" t="s">
        <v>41</v>
      </c>
      <c r="U64" s="539" t="s">
        <v>61</v>
      </c>
      <c r="V64" s="551" t="s">
        <v>82</v>
      </c>
    </row>
    <row r="65" spans="1:22" x14ac:dyDescent="0.25">
      <c r="A65" s="555"/>
      <c r="B65" s="528"/>
      <c r="C65" s="528"/>
      <c r="D65" s="528"/>
      <c r="E65" s="555"/>
      <c r="F65" s="540"/>
      <c r="G65" s="540"/>
      <c r="H65" s="540"/>
      <c r="I65" s="540"/>
      <c r="J65" s="565"/>
      <c r="K65" s="568"/>
      <c r="L65" s="568"/>
      <c r="M65" s="571"/>
      <c r="N65" s="559"/>
      <c r="O65" s="533"/>
      <c r="P65" s="534"/>
      <c r="Q65" s="534"/>
      <c r="R65" s="535"/>
      <c r="S65" s="540"/>
      <c r="T65" s="540"/>
      <c r="U65" s="540"/>
      <c r="V65" s="552"/>
    </row>
    <row r="66" spans="1:22" x14ac:dyDescent="0.25">
      <c r="A66" s="555"/>
      <c r="B66" s="528"/>
      <c r="C66" s="528"/>
      <c r="D66" s="528"/>
      <c r="E66" s="555"/>
      <c r="F66" s="540"/>
      <c r="G66" s="540"/>
      <c r="H66" s="540"/>
      <c r="I66" s="540"/>
      <c r="J66" s="565"/>
      <c r="K66" s="568"/>
      <c r="L66" s="568"/>
      <c r="M66" s="571"/>
      <c r="N66" s="559"/>
      <c r="O66" s="533"/>
      <c r="P66" s="534"/>
      <c r="Q66" s="534"/>
      <c r="R66" s="535"/>
      <c r="S66" s="540"/>
      <c r="T66" s="540"/>
      <c r="U66" s="540"/>
      <c r="V66" s="552"/>
    </row>
    <row r="67" spans="1:22" x14ac:dyDescent="0.25">
      <c r="A67" s="555"/>
      <c r="B67" s="528"/>
      <c r="C67" s="528"/>
      <c r="D67" s="528"/>
      <c r="E67" s="555"/>
      <c r="F67" s="540"/>
      <c r="G67" s="540"/>
      <c r="H67" s="540"/>
      <c r="I67" s="540"/>
      <c r="J67" s="565"/>
      <c r="K67" s="568"/>
      <c r="L67" s="568"/>
      <c r="M67" s="571"/>
      <c r="N67" s="559"/>
      <c r="O67" s="533"/>
      <c r="P67" s="534"/>
      <c r="Q67" s="534"/>
      <c r="R67" s="535"/>
      <c r="S67" s="540"/>
      <c r="T67" s="540"/>
      <c r="U67" s="540"/>
      <c r="V67" s="552"/>
    </row>
    <row r="68" spans="1:22" ht="15.75" thickBot="1" x14ac:dyDescent="0.3">
      <c r="A68" s="555"/>
      <c r="B68" s="528"/>
      <c r="C68" s="528"/>
      <c r="D68" s="528"/>
      <c r="E68" s="555"/>
      <c r="F68" s="540"/>
      <c r="G68" s="540"/>
      <c r="H68" s="540"/>
      <c r="I68" s="540"/>
      <c r="J68" s="566"/>
      <c r="K68" s="569"/>
      <c r="L68" s="569"/>
      <c r="M68" s="573"/>
      <c r="N68" s="560"/>
      <c r="O68" s="533"/>
      <c r="P68" s="534"/>
      <c r="Q68" s="534"/>
      <c r="R68" s="535"/>
      <c r="S68" s="540"/>
      <c r="T68" s="540"/>
      <c r="U68" s="540"/>
      <c r="V68" s="552"/>
    </row>
    <row r="69" spans="1:22" x14ac:dyDescent="0.25">
      <c r="A69" s="1" t="s">
        <v>12</v>
      </c>
      <c r="B69" s="188">
        <v>0.5</v>
      </c>
      <c r="C69" s="105">
        <f>C55</f>
        <v>84678</v>
      </c>
      <c r="D69" s="105">
        <f>C69*B69</f>
        <v>42339</v>
      </c>
      <c r="E69" s="106">
        <f t="shared" ref="E69:E74" si="28">D69/N69</f>
        <v>20.370370370370374</v>
      </c>
      <c r="F69" s="107">
        <v>22</v>
      </c>
      <c r="G69" s="294">
        <f t="shared" ref="G69:G74" si="29">F69/1.2</f>
        <v>18.333333333333336</v>
      </c>
      <c r="H69" s="107">
        <f t="shared" ref="H69:H74" si="30">F69</f>
        <v>22</v>
      </c>
      <c r="I69" s="108">
        <f t="shared" ref="I69:I74" si="31">H69/1.3</f>
        <v>16.923076923076923</v>
      </c>
      <c r="J69" s="106">
        <f t="shared" ref="J69:J74" si="32">(D69*S69/100)/F69</f>
        <v>962.25</v>
      </c>
      <c r="K69" s="107">
        <f t="shared" ref="K69:K74" si="33">(D69*T69/100)/G69</f>
        <v>923.75999999999976</v>
      </c>
      <c r="L69" s="107">
        <f t="shared" ref="L69:L74" si="34">(D69*U69/100)/H69</f>
        <v>192.45</v>
      </c>
      <c r="M69" s="107">
        <f t="shared" ref="M69:M74" si="35">(D69*V69/100)/I69</f>
        <v>0</v>
      </c>
      <c r="N69" s="109">
        <f t="shared" ref="N69:N74" si="36">J69+K69+L69+M69</f>
        <v>2078.4599999999996</v>
      </c>
      <c r="O69" s="105">
        <f t="shared" ref="O69:O74" si="37">D69/E69</f>
        <v>2078.4599999999996</v>
      </c>
      <c r="P69" s="112"/>
      <c r="Q69" s="107"/>
      <c r="R69" s="109"/>
      <c r="S69" s="368">
        <v>50</v>
      </c>
      <c r="T69" s="341">
        <v>40</v>
      </c>
      <c r="U69" s="341">
        <v>10</v>
      </c>
      <c r="V69" s="342">
        <v>0</v>
      </c>
    </row>
    <row r="70" spans="1:22" x14ac:dyDescent="0.25">
      <c r="A70" s="136" t="s">
        <v>13</v>
      </c>
      <c r="B70" s="190">
        <v>0.5</v>
      </c>
      <c r="C70" s="113">
        <f t="shared" ref="C70:C75" si="38">ROUND(C69,0)</f>
        <v>84678</v>
      </c>
      <c r="D70" s="113">
        <f>B70*C70</f>
        <v>42339</v>
      </c>
      <c r="E70" s="114">
        <f t="shared" si="28"/>
        <v>20.370370370370374</v>
      </c>
      <c r="F70" s="115">
        <v>22</v>
      </c>
      <c r="G70" s="117">
        <f t="shared" si="29"/>
        <v>18.333333333333336</v>
      </c>
      <c r="H70" s="115">
        <f t="shared" si="30"/>
        <v>22</v>
      </c>
      <c r="I70" s="116">
        <f t="shared" si="31"/>
        <v>16.923076923076923</v>
      </c>
      <c r="J70" s="114">
        <f t="shared" si="32"/>
        <v>962.25</v>
      </c>
      <c r="K70" s="115">
        <f t="shared" si="33"/>
        <v>923.75999999999976</v>
      </c>
      <c r="L70" s="115">
        <f t="shared" si="34"/>
        <v>192.45</v>
      </c>
      <c r="M70" s="115">
        <f t="shared" si="35"/>
        <v>0</v>
      </c>
      <c r="N70" s="118">
        <f t="shared" si="36"/>
        <v>2078.4599999999996</v>
      </c>
      <c r="O70" s="113">
        <f t="shared" si="37"/>
        <v>2078.4599999999996</v>
      </c>
      <c r="P70" s="337"/>
      <c r="Q70" s="117"/>
      <c r="R70" s="330" t="e">
        <f>D70/#REF!</f>
        <v>#REF!</v>
      </c>
      <c r="S70" s="333">
        <v>50</v>
      </c>
      <c r="T70" s="326">
        <v>40</v>
      </c>
      <c r="U70" s="343">
        <v>10</v>
      </c>
      <c r="V70" s="327">
        <v>0</v>
      </c>
    </row>
    <row r="71" spans="1:22" x14ac:dyDescent="0.25">
      <c r="A71" s="136" t="s">
        <v>24</v>
      </c>
      <c r="B71" s="190">
        <v>0.5</v>
      </c>
      <c r="C71" s="113">
        <f t="shared" si="38"/>
        <v>84678</v>
      </c>
      <c r="D71" s="113">
        <f>B71*C71</f>
        <v>42339</v>
      </c>
      <c r="E71" s="114">
        <f t="shared" si="28"/>
        <v>18.518518518518519</v>
      </c>
      <c r="F71" s="115">
        <v>20</v>
      </c>
      <c r="G71" s="117">
        <f t="shared" si="29"/>
        <v>16.666666666666668</v>
      </c>
      <c r="H71" s="115">
        <f t="shared" si="30"/>
        <v>20</v>
      </c>
      <c r="I71" s="116">
        <f t="shared" si="31"/>
        <v>15.384615384615383</v>
      </c>
      <c r="J71" s="114">
        <f t="shared" si="32"/>
        <v>1270.17</v>
      </c>
      <c r="K71" s="115">
        <f t="shared" si="33"/>
        <v>1016.1359999999999</v>
      </c>
      <c r="L71" s="115">
        <f t="shared" si="34"/>
        <v>0</v>
      </c>
      <c r="M71" s="115">
        <f t="shared" si="35"/>
        <v>0</v>
      </c>
      <c r="N71" s="118">
        <f t="shared" si="36"/>
        <v>2286.306</v>
      </c>
      <c r="O71" s="113">
        <f t="shared" si="37"/>
        <v>2286.306</v>
      </c>
      <c r="P71" s="337"/>
      <c r="Q71" s="117"/>
      <c r="R71" s="330" t="e">
        <f>D71/#REF!</f>
        <v>#REF!</v>
      </c>
      <c r="S71" s="369">
        <v>60</v>
      </c>
      <c r="T71" s="343">
        <v>40</v>
      </c>
      <c r="U71" s="343">
        <v>0</v>
      </c>
      <c r="V71" s="327">
        <v>0</v>
      </c>
    </row>
    <row r="72" spans="1:22" x14ac:dyDescent="0.25">
      <c r="A72" s="4" t="s">
        <v>135</v>
      </c>
      <c r="B72" s="315">
        <v>0.5</v>
      </c>
      <c r="C72" s="113">
        <f t="shared" si="38"/>
        <v>84678</v>
      </c>
      <c r="D72" s="113">
        <f>B72*C72</f>
        <v>42339</v>
      </c>
      <c r="E72" s="114">
        <f t="shared" si="28"/>
        <v>23.076923076923077</v>
      </c>
      <c r="F72" s="115">
        <v>30</v>
      </c>
      <c r="G72" s="117">
        <f t="shared" si="29"/>
        <v>25</v>
      </c>
      <c r="H72" s="115">
        <f t="shared" si="30"/>
        <v>30</v>
      </c>
      <c r="I72" s="116">
        <f t="shared" si="31"/>
        <v>23.076923076923077</v>
      </c>
      <c r="J72" s="114">
        <f t="shared" si="32"/>
        <v>0</v>
      </c>
      <c r="K72" s="115">
        <f t="shared" si="33"/>
        <v>0</v>
      </c>
      <c r="L72" s="115">
        <f t="shared" si="34"/>
        <v>0</v>
      </c>
      <c r="M72" s="115">
        <f t="shared" si="35"/>
        <v>1834.69</v>
      </c>
      <c r="N72" s="118">
        <f t="shared" si="36"/>
        <v>1834.69</v>
      </c>
      <c r="O72" s="113">
        <f t="shared" si="37"/>
        <v>1834.69</v>
      </c>
      <c r="P72" s="337"/>
      <c r="Q72" s="117"/>
      <c r="R72" s="330" t="e">
        <f>D72/#REF!</f>
        <v>#REF!</v>
      </c>
      <c r="S72" s="333">
        <v>0</v>
      </c>
      <c r="T72" s="326">
        <v>0</v>
      </c>
      <c r="U72" s="326">
        <v>0</v>
      </c>
      <c r="V72" s="327">
        <v>100</v>
      </c>
    </row>
    <row r="73" spans="1:22" x14ac:dyDescent="0.25">
      <c r="A73" s="4" t="s">
        <v>8</v>
      </c>
      <c r="B73" s="315">
        <v>1</v>
      </c>
      <c r="C73" s="113">
        <f t="shared" si="38"/>
        <v>84678</v>
      </c>
      <c r="D73" s="113">
        <f>B73*C73</f>
        <v>84678</v>
      </c>
      <c r="E73" s="114">
        <f t="shared" si="28"/>
        <v>17.813765182186238</v>
      </c>
      <c r="F73" s="115">
        <v>22</v>
      </c>
      <c r="G73" s="117">
        <f t="shared" si="29"/>
        <v>18.333333333333336</v>
      </c>
      <c r="H73" s="115">
        <f t="shared" si="30"/>
        <v>22</v>
      </c>
      <c r="I73" s="116">
        <f t="shared" si="31"/>
        <v>16.923076923076923</v>
      </c>
      <c r="J73" s="114">
        <f t="shared" si="32"/>
        <v>962.25</v>
      </c>
      <c r="K73" s="115">
        <f t="shared" si="33"/>
        <v>1847.5199999999995</v>
      </c>
      <c r="L73" s="115">
        <f t="shared" si="34"/>
        <v>192.45</v>
      </c>
      <c r="M73" s="115">
        <f t="shared" si="35"/>
        <v>1751.2949999999998</v>
      </c>
      <c r="N73" s="118">
        <f t="shared" si="36"/>
        <v>4753.5149999999994</v>
      </c>
      <c r="O73" s="113">
        <f t="shared" si="37"/>
        <v>4753.5149999999994</v>
      </c>
      <c r="P73" s="337"/>
      <c r="Q73" s="117"/>
      <c r="R73" s="330" t="e">
        <f>D73/#REF!</f>
        <v>#REF!</v>
      </c>
      <c r="S73" s="333">
        <v>25</v>
      </c>
      <c r="T73" s="326">
        <v>40</v>
      </c>
      <c r="U73" s="326">
        <v>5</v>
      </c>
      <c r="V73" s="327">
        <v>35</v>
      </c>
    </row>
    <row r="74" spans="1:22" ht="15.75" thickBot="1" x14ac:dyDescent="0.3">
      <c r="A74" s="250" t="s">
        <v>9</v>
      </c>
      <c r="B74" s="316">
        <v>1</v>
      </c>
      <c r="C74" s="314">
        <f t="shared" si="38"/>
        <v>84678</v>
      </c>
      <c r="D74" s="314">
        <f>B74*C74</f>
        <v>84678</v>
      </c>
      <c r="E74" s="121">
        <f t="shared" si="28"/>
        <v>21.153846153846157</v>
      </c>
      <c r="F74" s="122">
        <v>22</v>
      </c>
      <c r="G74" s="228">
        <f t="shared" si="29"/>
        <v>18.333333333333336</v>
      </c>
      <c r="H74" s="122">
        <f t="shared" si="30"/>
        <v>22</v>
      </c>
      <c r="I74" s="123">
        <f t="shared" si="31"/>
        <v>16.923076923076923</v>
      </c>
      <c r="J74" s="121">
        <f t="shared" si="32"/>
        <v>3079.2</v>
      </c>
      <c r="K74" s="122">
        <f t="shared" si="33"/>
        <v>923.75999999999976</v>
      </c>
      <c r="L74" s="122">
        <f t="shared" si="34"/>
        <v>0</v>
      </c>
      <c r="M74" s="122">
        <f t="shared" si="35"/>
        <v>0</v>
      </c>
      <c r="N74" s="124">
        <f t="shared" si="36"/>
        <v>4002.9599999999996</v>
      </c>
      <c r="O74" s="314">
        <f t="shared" si="37"/>
        <v>4002.9599999999996</v>
      </c>
      <c r="P74" s="340"/>
      <c r="Q74" s="322"/>
      <c r="R74" s="332" t="e">
        <f>D74/#REF!</f>
        <v>#REF!</v>
      </c>
      <c r="S74" s="363">
        <v>80</v>
      </c>
      <c r="T74" s="364">
        <v>20</v>
      </c>
      <c r="U74" s="364">
        <v>0</v>
      </c>
      <c r="V74" s="365">
        <v>0</v>
      </c>
    </row>
    <row r="75" spans="1:22" ht="15.75" thickBot="1" x14ac:dyDescent="0.3">
      <c r="A75" s="317" t="s">
        <v>22</v>
      </c>
      <c r="B75" s="318">
        <f>B69+B70+B71+B72+B73+B74</f>
        <v>4</v>
      </c>
      <c r="C75" s="314">
        <f t="shared" si="38"/>
        <v>84678</v>
      </c>
      <c r="D75" s="313">
        <f>D69+D70+D71+D72+D73+D74</f>
        <v>338712</v>
      </c>
      <c r="E75" s="128">
        <f>AVERAGE(E69,E70,E71,E72,E73,E74)</f>
        <v>20.217298945369123</v>
      </c>
      <c r="F75" s="129">
        <f>AVERAGE(F69,F70,F71,F72,F73,F74)</f>
        <v>23</v>
      </c>
      <c r="G75" s="129">
        <f>AVERAGE(G69,G70,G71,G72,G73,G74)</f>
        <v>19.166666666666671</v>
      </c>
      <c r="H75" s="129">
        <f>AVERAGE(H69,H70,H71,H72,H73,H74)</f>
        <v>23</v>
      </c>
      <c r="I75" s="130">
        <f>AVERAGE(I69,I70,I71,I72,I73,I74)</f>
        <v>17.69230769230769</v>
      </c>
      <c r="J75" s="132">
        <f t="shared" ref="J75:O75" si="39">SUM(J69:J74)</f>
        <v>7236.12</v>
      </c>
      <c r="K75" s="129">
        <f t="shared" si="39"/>
        <v>5634.9359999999997</v>
      </c>
      <c r="L75" s="129">
        <f t="shared" si="39"/>
        <v>577.34999999999991</v>
      </c>
      <c r="M75" s="129">
        <f t="shared" si="39"/>
        <v>3585.9849999999997</v>
      </c>
      <c r="N75" s="130">
        <f t="shared" si="39"/>
        <v>17034.391</v>
      </c>
      <c r="O75" s="346">
        <f t="shared" si="39"/>
        <v>17034.391</v>
      </c>
      <c r="P75" s="321"/>
      <c r="Q75" s="302"/>
      <c r="R75" s="366"/>
      <c r="S75" s="370">
        <f>AVERAGE(S69,S70,S71,S72,S73,S74)</f>
        <v>44.166666666666664</v>
      </c>
      <c r="T75" s="371">
        <f>AVERAGE(T69,T70,T71,T72,T73,T74)</f>
        <v>30</v>
      </c>
      <c r="U75" s="371">
        <f>AVERAGE(U69,U70,U71,U72,U73,U74)</f>
        <v>4.166666666666667</v>
      </c>
      <c r="V75" s="372">
        <f>AVERAGE(V69,V70,V71,V72,V73,V74)</f>
        <v>22.5</v>
      </c>
    </row>
    <row r="78" spans="1:22" ht="15.75" thickBot="1" x14ac:dyDescent="0.3">
      <c r="A78" s="557" t="s">
        <v>139</v>
      </c>
      <c r="B78" s="557"/>
      <c r="C78" s="557"/>
      <c r="D78" s="557"/>
      <c r="E78" s="557"/>
      <c r="F78" s="557"/>
      <c r="G78" s="557"/>
      <c r="H78" s="557"/>
      <c r="I78" s="557"/>
      <c r="J78" s="557"/>
      <c r="K78" s="557"/>
      <c r="L78" s="557"/>
      <c r="M78" s="557"/>
      <c r="N78" s="557"/>
      <c r="O78" s="557"/>
      <c r="P78" s="557"/>
      <c r="Q78" s="557"/>
      <c r="R78" s="557"/>
      <c r="S78" s="557"/>
      <c r="T78" s="557"/>
      <c r="U78" s="557"/>
      <c r="V78" s="557"/>
    </row>
    <row r="79" spans="1:22" ht="15" customHeight="1" x14ac:dyDescent="0.25">
      <c r="A79" s="554" t="s">
        <v>53</v>
      </c>
      <c r="B79" s="527" t="s">
        <v>10</v>
      </c>
      <c r="C79" s="527" t="s">
        <v>54</v>
      </c>
      <c r="D79" s="527" t="s">
        <v>55</v>
      </c>
      <c r="E79" s="530" t="s">
        <v>57</v>
      </c>
      <c r="F79" s="531"/>
      <c r="G79" s="531"/>
      <c r="H79" s="531"/>
      <c r="I79" s="532"/>
      <c r="J79" s="530" t="s">
        <v>77</v>
      </c>
      <c r="K79" s="531"/>
      <c r="L79" s="531"/>
      <c r="M79" s="531"/>
      <c r="N79" s="532"/>
      <c r="O79" s="530" t="s">
        <v>136</v>
      </c>
      <c r="P79" s="531"/>
      <c r="Q79" s="531"/>
      <c r="R79" s="532"/>
      <c r="S79" s="542" t="s">
        <v>60</v>
      </c>
      <c r="T79" s="543"/>
      <c r="U79" s="543"/>
      <c r="V79" s="544"/>
    </row>
    <row r="80" spans="1:22" x14ac:dyDescent="0.25">
      <c r="A80" s="555"/>
      <c r="B80" s="528"/>
      <c r="C80" s="528"/>
      <c r="D80" s="528"/>
      <c r="E80" s="533"/>
      <c r="F80" s="534"/>
      <c r="G80" s="534"/>
      <c r="H80" s="534"/>
      <c r="I80" s="535"/>
      <c r="J80" s="533"/>
      <c r="K80" s="534"/>
      <c r="L80" s="534"/>
      <c r="M80" s="534"/>
      <c r="N80" s="535"/>
      <c r="O80" s="533"/>
      <c r="P80" s="534"/>
      <c r="Q80" s="534"/>
      <c r="R80" s="535"/>
      <c r="S80" s="545"/>
      <c r="T80" s="546"/>
      <c r="U80" s="546"/>
      <c r="V80" s="547"/>
    </row>
    <row r="81" spans="1:22" ht="15.75" thickBot="1" x14ac:dyDescent="0.3">
      <c r="A81" s="555"/>
      <c r="B81" s="528"/>
      <c r="C81" s="528"/>
      <c r="D81" s="528"/>
      <c r="E81" s="536"/>
      <c r="F81" s="537"/>
      <c r="G81" s="537"/>
      <c r="H81" s="537"/>
      <c r="I81" s="538"/>
      <c r="J81" s="536"/>
      <c r="K81" s="537"/>
      <c r="L81" s="537"/>
      <c r="M81" s="537"/>
      <c r="N81" s="538"/>
      <c r="O81" s="533"/>
      <c r="P81" s="534"/>
      <c r="Q81" s="534"/>
      <c r="R81" s="535"/>
      <c r="S81" s="548"/>
      <c r="T81" s="549"/>
      <c r="U81" s="549"/>
      <c r="V81" s="550"/>
    </row>
    <row r="82" spans="1:22" ht="15" customHeight="1" x14ac:dyDescent="0.25">
      <c r="A82" s="555"/>
      <c r="B82" s="528"/>
      <c r="C82" s="528"/>
      <c r="D82" s="528"/>
      <c r="E82" s="554" t="s">
        <v>29</v>
      </c>
      <c r="F82" s="539" t="s">
        <v>43</v>
      </c>
      <c r="G82" s="539" t="s">
        <v>44</v>
      </c>
      <c r="H82" s="539" t="s">
        <v>45</v>
      </c>
      <c r="I82" s="539" t="s">
        <v>46</v>
      </c>
      <c r="J82" s="564" t="s">
        <v>40</v>
      </c>
      <c r="K82" s="567" t="s">
        <v>41</v>
      </c>
      <c r="L82" s="567" t="s">
        <v>61</v>
      </c>
      <c r="M82" s="570" t="s">
        <v>82</v>
      </c>
      <c r="N82" s="558" t="s">
        <v>72</v>
      </c>
      <c r="O82" s="533"/>
      <c r="P82" s="534"/>
      <c r="Q82" s="534"/>
      <c r="R82" s="535"/>
      <c r="S82" s="539" t="s">
        <v>40</v>
      </c>
      <c r="T82" s="539" t="s">
        <v>41</v>
      </c>
      <c r="U82" s="539" t="s">
        <v>61</v>
      </c>
      <c r="V82" s="551" t="s">
        <v>82</v>
      </c>
    </row>
    <row r="83" spans="1:22" x14ac:dyDescent="0.25">
      <c r="A83" s="555"/>
      <c r="B83" s="528"/>
      <c r="C83" s="528"/>
      <c r="D83" s="528"/>
      <c r="E83" s="555"/>
      <c r="F83" s="540"/>
      <c r="G83" s="540"/>
      <c r="H83" s="540"/>
      <c r="I83" s="540"/>
      <c r="J83" s="565"/>
      <c r="K83" s="568"/>
      <c r="L83" s="568"/>
      <c r="M83" s="571"/>
      <c r="N83" s="559"/>
      <c r="O83" s="533"/>
      <c r="P83" s="534"/>
      <c r="Q83" s="534"/>
      <c r="R83" s="535"/>
      <c r="S83" s="540"/>
      <c r="T83" s="540"/>
      <c r="U83" s="540"/>
      <c r="V83" s="552"/>
    </row>
    <row r="84" spans="1:22" x14ac:dyDescent="0.25">
      <c r="A84" s="555"/>
      <c r="B84" s="528"/>
      <c r="C84" s="528"/>
      <c r="D84" s="528"/>
      <c r="E84" s="555"/>
      <c r="F84" s="540"/>
      <c r="G84" s="540"/>
      <c r="H84" s="540"/>
      <c r="I84" s="540"/>
      <c r="J84" s="565"/>
      <c r="K84" s="568"/>
      <c r="L84" s="568"/>
      <c r="M84" s="571"/>
      <c r="N84" s="559"/>
      <c r="O84" s="533"/>
      <c r="P84" s="534"/>
      <c r="Q84" s="534"/>
      <c r="R84" s="535"/>
      <c r="S84" s="540"/>
      <c r="T84" s="540"/>
      <c r="U84" s="540"/>
      <c r="V84" s="552"/>
    </row>
    <row r="85" spans="1:22" x14ac:dyDescent="0.25">
      <c r="A85" s="555"/>
      <c r="B85" s="528"/>
      <c r="C85" s="528"/>
      <c r="D85" s="528"/>
      <c r="E85" s="555"/>
      <c r="F85" s="540"/>
      <c r="G85" s="540"/>
      <c r="H85" s="540"/>
      <c r="I85" s="540"/>
      <c r="J85" s="565"/>
      <c r="K85" s="568"/>
      <c r="L85" s="568"/>
      <c r="M85" s="571"/>
      <c r="N85" s="559"/>
      <c r="O85" s="533"/>
      <c r="P85" s="534"/>
      <c r="Q85" s="534"/>
      <c r="R85" s="535"/>
      <c r="S85" s="540"/>
      <c r="T85" s="540"/>
      <c r="U85" s="540"/>
      <c r="V85" s="552"/>
    </row>
    <row r="86" spans="1:22" ht="15.75" thickBot="1" x14ac:dyDescent="0.3">
      <c r="A86" s="555"/>
      <c r="B86" s="528"/>
      <c r="C86" s="528"/>
      <c r="D86" s="528"/>
      <c r="E86" s="555"/>
      <c r="F86" s="540"/>
      <c r="G86" s="540"/>
      <c r="H86" s="540"/>
      <c r="I86" s="540"/>
      <c r="J86" s="566"/>
      <c r="K86" s="569"/>
      <c r="L86" s="569"/>
      <c r="M86" s="573"/>
      <c r="N86" s="560"/>
      <c r="O86" s="533"/>
      <c r="P86" s="534"/>
      <c r="Q86" s="534"/>
      <c r="R86" s="535"/>
      <c r="S86" s="540"/>
      <c r="T86" s="540"/>
      <c r="U86" s="540"/>
      <c r="V86" s="552"/>
    </row>
    <row r="87" spans="1:22" x14ac:dyDescent="0.25">
      <c r="A87" s="56" t="s">
        <v>137</v>
      </c>
      <c r="B87" s="160">
        <f t="shared" ref="B87:B98" si="40">B21+B45</f>
        <v>28</v>
      </c>
      <c r="C87" s="105">
        <f>C74</f>
        <v>84678</v>
      </c>
      <c r="D87" s="105">
        <f t="shared" ref="D87:D98" si="41">D21+D45</f>
        <v>2370984</v>
      </c>
      <c r="E87" s="106">
        <f t="shared" ref="E87:I97" si="42">E21</f>
        <v>19.05456534621872</v>
      </c>
      <c r="F87" s="107">
        <f t="shared" si="42"/>
        <v>22</v>
      </c>
      <c r="G87" s="294">
        <f t="shared" si="42"/>
        <v>18.333333333333336</v>
      </c>
      <c r="H87" s="107">
        <f t="shared" si="42"/>
        <v>22</v>
      </c>
      <c r="I87" s="108">
        <f t="shared" si="42"/>
        <v>16.923076923076923</v>
      </c>
      <c r="J87" s="112">
        <f>J21+J45</f>
        <v>34198.365000000005</v>
      </c>
      <c r="K87" s="112">
        <f>K21+K45</f>
        <v>38520.791999999994</v>
      </c>
      <c r="L87" s="112">
        <f>L21+L45</f>
        <v>8275.35</v>
      </c>
      <c r="M87" s="112">
        <f>M21+M45</f>
        <v>43156.912499999991</v>
      </c>
      <c r="N87" s="112">
        <f t="shared" ref="N87:O98" si="43">N21+N45</f>
        <v>124151.41949999999</v>
      </c>
      <c r="O87" s="112">
        <f t="shared" si="43"/>
        <v>124151.41949999999</v>
      </c>
      <c r="P87" s="107"/>
      <c r="Q87" s="107"/>
      <c r="R87" s="109"/>
      <c r="S87" s="106">
        <f>AVERAGE(S88,S89,S90,S91,S92,S93,S95,S94,S96,S97,S98,S99,S100,S101,S102,S103,S104)</f>
        <v>36.823529411764703</v>
      </c>
      <c r="T87" s="107">
        <f>AVERAGE(T88,T89,T90,T91,T92,T93,T95,T94,T96,T97,T98,T99,T100,T101,T102,T103,T104)</f>
        <v>26.235294117647058</v>
      </c>
      <c r="U87" s="107">
        <f>AVERAGE(U88,U89,U90,U91,U92,U93,U95,U94,U96,U97,U98,U99,U100,U101,U102,U103,U104)</f>
        <v>5.7647058823529411</v>
      </c>
      <c r="V87" s="108">
        <f>AVERAGE(V88,V89,V90,V91,V92,V93,V95,V94,V96,V97,V98,V99,V100,V101,V102,V103,V104)</f>
        <v>31.470588235294116</v>
      </c>
    </row>
    <row r="88" spans="1:22" hidden="1" x14ac:dyDescent="0.25">
      <c r="A88" s="57" t="s">
        <v>84</v>
      </c>
      <c r="B88" s="162">
        <f t="shared" si="40"/>
        <v>3</v>
      </c>
      <c r="C88" s="113">
        <f>ROUND(C87,0)</f>
        <v>84678</v>
      </c>
      <c r="D88" s="113">
        <f t="shared" si="41"/>
        <v>254034</v>
      </c>
      <c r="E88" s="114">
        <f t="shared" si="42"/>
        <v>19.315188762071994</v>
      </c>
      <c r="F88" s="115">
        <f t="shared" si="42"/>
        <v>22</v>
      </c>
      <c r="G88" s="117">
        <f t="shared" si="42"/>
        <v>18.333333333333336</v>
      </c>
      <c r="H88" s="115">
        <f t="shared" si="42"/>
        <v>22</v>
      </c>
      <c r="I88" s="116">
        <f t="shared" si="42"/>
        <v>16.923076923076923</v>
      </c>
      <c r="J88" s="114">
        <f t="shared" ref="J88:M98" si="44">J22+J46</f>
        <v>4387.8599999999997</v>
      </c>
      <c r="K88" s="115">
        <f t="shared" si="44"/>
        <v>4434.0479999999998</v>
      </c>
      <c r="L88" s="115">
        <f t="shared" si="44"/>
        <v>577.35</v>
      </c>
      <c r="M88" s="115">
        <f t="shared" si="44"/>
        <v>3752.7750000000001</v>
      </c>
      <c r="N88" s="116">
        <f t="shared" si="43"/>
        <v>13152.032999999999</v>
      </c>
      <c r="O88" s="119">
        <f t="shared" si="43"/>
        <v>13152.032999999999</v>
      </c>
      <c r="P88" s="117"/>
      <c r="Q88" s="117"/>
      <c r="R88" s="330" t="e">
        <f>D88/#REF!</f>
        <v>#REF!</v>
      </c>
      <c r="S88" s="114">
        <f t="shared" ref="S88:V98" si="45">S22</f>
        <v>38</v>
      </c>
      <c r="T88" s="115">
        <f t="shared" si="45"/>
        <v>32</v>
      </c>
      <c r="U88" s="115">
        <f t="shared" si="45"/>
        <v>5</v>
      </c>
      <c r="V88" s="116">
        <f t="shared" si="45"/>
        <v>25</v>
      </c>
    </row>
    <row r="89" spans="1:22" hidden="1" x14ac:dyDescent="0.25">
      <c r="A89" s="57" t="s">
        <v>123</v>
      </c>
      <c r="B89" s="162">
        <f t="shared" si="40"/>
        <v>3</v>
      </c>
      <c r="C89" s="113">
        <f t="shared" ref="C89:C105" si="46">ROUND(C88,0)</f>
        <v>84678</v>
      </c>
      <c r="D89" s="113">
        <f t="shared" si="41"/>
        <v>254034</v>
      </c>
      <c r="E89" s="114">
        <f t="shared" si="42"/>
        <v>19.113814074717638</v>
      </c>
      <c r="F89" s="115">
        <f t="shared" si="42"/>
        <v>22</v>
      </c>
      <c r="G89" s="117">
        <f t="shared" si="42"/>
        <v>18.333333333333336</v>
      </c>
      <c r="H89" s="115">
        <f t="shared" si="42"/>
        <v>22</v>
      </c>
      <c r="I89" s="116">
        <f t="shared" si="42"/>
        <v>16.923076923076923</v>
      </c>
      <c r="J89" s="114">
        <f t="shared" si="44"/>
        <v>3695.0400000000004</v>
      </c>
      <c r="K89" s="115">
        <f t="shared" si="44"/>
        <v>5265.4319999999989</v>
      </c>
      <c r="L89" s="115">
        <f t="shared" si="44"/>
        <v>577.35</v>
      </c>
      <c r="M89" s="115">
        <f t="shared" si="44"/>
        <v>3752.7750000000001</v>
      </c>
      <c r="N89" s="116">
        <f t="shared" si="43"/>
        <v>13290.597</v>
      </c>
      <c r="O89" s="119">
        <f t="shared" si="43"/>
        <v>13290.597</v>
      </c>
      <c r="P89" s="117"/>
      <c r="Q89" s="117"/>
      <c r="R89" s="330" t="e">
        <f>D89/#REF!</f>
        <v>#REF!</v>
      </c>
      <c r="S89" s="114">
        <f t="shared" si="45"/>
        <v>32</v>
      </c>
      <c r="T89" s="115">
        <f t="shared" si="45"/>
        <v>38</v>
      </c>
      <c r="U89" s="115">
        <f t="shared" si="45"/>
        <v>5</v>
      </c>
      <c r="V89" s="116">
        <f t="shared" si="45"/>
        <v>25</v>
      </c>
    </row>
    <row r="90" spans="1:22" hidden="1" x14ac:dyDescent="0.25">
      <c r="A90" s="57" t="s">
        <v>124</v>
      </c>
      <c r="B90" s="162">
        <f t="shared" si="40"/>
        <v>3</v>
      </c>
      <c r="C90" s="113">
        <f t="shared" si="46"/>
        <v>84678</v>
      </c>
      <c r="D90" s="113">
        <f t="shared" si="41"/>
        <v>254034</v>
      </c>
      <c r="E90" s="114">
        <f t="shared" si="42"/>
        <v>19.45181255526083</v>
      </c>
      <c r="F90" s="115">
        <f t="shared" si="42"/>
        <v>22</v>
      </c>
      <c r="G90" s="117">
        <f t="shared" si="42"/>
        <v>18.333333333333336</v>
      </c>
      <c r="H90" s="115">
        <f t="shared" si="42"/>
        <v>22</v>
      </c>
      <c r="I90" s="116">
        <f t="shared" si="42"/>
        <v>16.923076923076923</v>
      </c>
      <c r="J90" s="114">
        <f t="shared" si="44"/>
        <v>4272.3900000000003</v>
      </c>
      <c r="K90" s="115">
        <f t="shared" si="44"/>
        <v>3879.7919999999999</v>
      </c>
      <c r="L90" s="115">
        <f t="shared" si="44"/>
        <v>1154.7</v>
      </c>
      <c r="M90" s="115">
        <f t="shared" si="44"/>
        <v>3752.7750000000001</v>
      </c>
      <c r="N90" s="116">
        <f t="shared" si="43"/>
        <v>13059.657000000001</v>
      </c>
      <c r="O90" s="119">
        <f t="shared" si="43"/>
        <v>13059.657000000001</v>
      </c>
      <c r="P90" s="117"/>
      <c r="Q90" s="117"/>
      <c r="R90" s="330" t="e">
        <f>D90/#REF!</f>
        <v>#REF!</v>
      </c>
      <c r="S90" s="114">
        <f t="shared" si="45"/>
        <v>37</v>
      </c>
      <c r="T90" s="115">
        <f t="shared" si="45"/>
        <v>28</v>
      </c>
      <c r="U90" s="115">
        <f t="shared" si="45"/>
        <v>10</v>
      </c>
      <c r="V90" s="116">
        <f t="shared" si="45"/>
        <v>25</v>
      </c>
    </row>
    <row r="91" spans="1:22" hidden="1" x14ac:dyDescent="0.25">
      <c r="A91" s="57" t="s">
        <v>125</v>
      </c>
      <c r="B91" s="162">
        <f t="shared" si="40"/>
        <v>3</v>
      </c>
      <c r="C91" s="113">
        <f t="shared" si="46"/>
        <v>84678</v>
      </c>
      <c r="D91" s="113">
        <f t="shared" si="41"/>
        <v>254034</v>
      </c>
      <c r="E91" s="114">
        <f t="shared" si="42"/>
        <v>19.28133216476775</v>
      </c>
      <c r="F91" s="115">
        <f t="shared" si="42"/>
        <v>22</v>
      </c>
      <c r="G91" s="117">
        <f t="shared" si="42"/>
        <v>18.333333333333336</v>
      </c>
      <c r="H91" s="115">
        <f t="shared" si="42"/>
        <v>22</v>
      </c>
      <c r="I91" s="116">
        <f t="shared" si="42"/>
        <v>16.923076923076923</v>
      </c>
      <c r="J91" s="114">
        <f t="shared" si="44"/>
        <v>2540.34</v>
      </c>
      <c r="K91" s="115">
        <f t="shared" si="44"/>
        <v>4572.6119999999992</v>
      </c>
      <c r="L91" s="115">
        <f t="shared" si="44"/>
        <v>2309.4</v>
      </c>
      <c r="M91" s="115">
        <f t="shared" si="44"/>
        <v>3752.7750000000001</v>
      </c>
      <c r="N91" s="116">
        <f t="shared" si="43"/>
        <v>13175.126999999999</v>
      </c>
      <c r="O91" s="119">
        <f t="shared" si="43"/>
        <v>13175.126999999999</v>
      </c>
      <c r="P91" s="117"/>
      <c r="Q91" s="117"/>
      <c r="R91" s="330" t="e">
        <f>D91/#REF!</f>
        <v>#REF!</v>
      </c>
      <c r="S91" s="114">
        <f t="shared" si="45"/>
        <v>22</v>
      </c>
      <c r="T91" s="115">
        <f t="shared" si="45"/>
        <v>33</v>
      </c>
      <c r="U91" s="115">
        <f t="shared" si="45"/>
        <v>20</v>
      </c>
      <c r="V91" s="116">
        <f t="shared" si="45"/>
        <v>25</v>
      </c>
    </row>
    <row r="92" spans="1:22" hidden="1" x14ac:dyDescent="0.25">
      <c r="A92" s="57" t="s">
        <v>126</v>
      </c>
      <c r="B92" s="162">
        <f t="shared" si="40"/>
        <v>3</v>
      </c>
      <c r="C92" s="113">
        <f t="shared" si="46"/>
        <v>84678</v>
      </c>
      <c r="D92" s="113">
        <f t="shared" si="41"/>
        <v>254034</v>
      </c>
      <c r="E92" s="114">
        <f t="shared" si="42"/>
        <v>18.884120171673821</v>
      </c>
      <c r="F92" s="115">
        <f t="shared" si="42"/>
        <v>22</v>
      </c>
      <c r="G92" s="117">
        <f t="shared" si="42"/>
        <v>18.333333333333336</v>
      </c>
      <c r="H92" s="115">
        <f t="shared" si="42"/>
        <v>22</v>
      </c>
      <c r="I92" s="116">
        <f t="shared" si="42"/>
        <v>16.923076923076923</v>
      </c>
      <c r="J92" s="114">
        <f t="shared" si="44"/>
        <v>2886.75</v>
      </c>
      <c r="K92" s="115">
        <f t="shared" si="44"/>
        <v>6235.3799999999992</v>
      </c>
      <c r="L92" s="115">
        <f t="shared" si="44"/>
        <v>577.35</v>
      </c>
      <c r="M92" s="115">
        <f t="shared" si="44"/>
        <v>3752.7750000000001</v>
      </c>
      <c r="N92" s="116">
        <f t="shared" si="43"/>
        <v>13452.254999999999</v>
      </c>
      <c r="O92" s="119">
        <f t="shared" si="43"/>
        <v>13452.254999999999</v>
      </c>
      <c r="P92" s="117"/>
      <c r="Q92" s="117"/>
      <c r="R92" s="330" t="e">
        <f>D92/#REF!</f>
        <v>#REF!</v>
      </c>
      <c r="S92" s="114">
        <f t="shared" si="45"/>
        <v>25</v>
      </c>
      <c r="T92" s="115">
        <f t="shared" si="45"/>
        <v>45</v>
      </c>
      <c r="U92" s="115">
        <f t="shared" si="45"/>
        <v>5</v>
      </c>
      <c r="V92" s="116">
        <f t="shared" si="45"/>
        <v>25</v>
      </c>
    </row>
    <row r="93" spans="1:22" hidden="1" x14ac:dyDescent="0.25">
      <c r="A93" s="323" t="s">
        <v>127</v>
      </c>
      <c r="B93" s="162">
        <f t="shared" si="40"/>
        <v>7.5</v>
      </c>
      <c r="C93" s="113">
        <f t="shared" si="46"/>
        <v>84678</v>
      </c>
      <c r="D93" s="113">
        <f t="shared" si="41"/>
        <v>635085</v>
      </c>
      <c r="E93" s="114">
        <f t="shared" si="42"/>
        <v>19.31518876207199</v>
      </c>
      <c r="F93" s="115">
        <f t="shared" si="42"/>
        <v>22</v>
      </c>
      <c r="G93" s="117">
        <f t="shared" si="42"/>
        <v>18.333333333333336</v>
      </c>
      <c r="H93" s="115">
        <f t="shared" si="42"/>
        <v>22</v>
      </c>
      <c r="I93" s="116">
        <f t="shared" si="42"/>
        <v>16.923076923076923</v>
      </c>
      <c r="J93" s="114">
        <f t="shared" si="44"/>
        <v>10103.625</v>
      </c>
      <c r="K93" s="115">
        <f t="shared" si="44"/>
        <v>11085.119999999999</v>
      </c>
      <c r="L93" s="115">
        <f t="shared" si="44"/>
        <v>2309.4</v>
      </c>
      <c r="M93" s="115">
        <f t="shared" si="44"/>
        <v>9381.9375</v>
      </c>
      <c r="N93" s="116">
        <f t="shared" si="43"/>
        <v>32880.082500000004</v>
      </c>
      <c r="O93" s="119">
        <f t="shared" si="43"/>
        <v>32880.082500000004</v>
      </c>
      <c r="P93" s="117"/>
      <c r="Q93" s="117"/>
      <c r="R93" s="330" t="e">
        <f>D93/#REF!</f>
        <v>#REF!</v>
      </c>
      <c r="S93" s="114">
        <f t="shared" si="45"/>
        <v>35</v>
      </c>
      <c r="T93" s="115">
        <f t="shared" si="45"/>
        <v>32</v>
      </c>
      <c r="U93" s="115">
        <f t="shared" si="45"/>
        <v>8</v>
      </c>
      <c r="V93" s="116">
        <f t="shared" si="45"/>
        <v>25</v>
      </c>
    </row>
    <row r="94" spans="1:22" hidden="1" x14ac:dyDescent="0.25">
      <c r="A94" s="323" t="s">
        <v>128</v>
      </c>
      <c r="B94" s="162">
        <f t="shared" si="40"/>
        <v>2</v>
      </c>
      <c r="C94" s="113">
        <f t="shared" si="46"/>
        <v>84678</v>
      </c>
      <c r="D94" s="113">
        <f t="shared" si="41"/>
        <v>169356</v>
      </c>
      <c r="E94" s="114">
        <f t="shared" si="42"/>
        <v>19.281332164767747</v>
      </c>
      <c r="F94" s="115">
        <f t="shared" si="42"/>
        <v>22</v>
      </c>
      <c r="G94" s="117">
        <f t="shared" si="42"/>
        <v>18.333333333333336</v>
      </c>
      <c r="H94" s="115">
        <f t="shared" si="42"/>
        <v>22</v>
      </c>
      <c r="I94" s="116">
        <f t="shared" si="42"/>
        <v>16.923076923076923</v>
      </c>
      <c r="J94" s="114">
        <f t="shared" si="44"/>
        <v>2463.36</v>
      </c>
      <c r="K94" s="115">
        <f t="shared" si="44"/>
        <v>3048.4079999999999</v>
      </c>
      <c r="L94" s="115">
        <f t="shared" si="44"/>
        <v>769.8</v>
      </c>
      <c r="M94" s="115">
        <f t="shared" si="44"/>
        <v>2501.85</v>
      </c>
      <c r="N94" s="116">
        <f t="shared" si="43"/>
        <v>8783.4179999999997</v>
      </c>
      <c r="O94" s="119">
        <f t="shared" si="43"/>
        <v>8783.4179999999997</v>
      </c>
      <c r="P94" s="117"/>
      <c r="Q94" s="117"/>
      <c r="R94" s="330" t="e">
        <f>D94/#REF!</f>
        <v>#REF!</v>
      </c>
      <c r="S94" s="114">
        <f t="shared" si="45"/>
        <v>32</v>
      </c>
      <c r="T94" s="115">
        <f t="shared" si="45"/>
        <v>33</v>
      </c>
      <c r="U94" s="115">
        <f t="shared" si="45"/>
        <v>10</v>
      </c>
      <c r="V94" s="116">
        <f t="shared" si="45"/>
        <v>25</v>
      </c>
    </row>
    <row r="95" spans="1:22" hidden="1" x14ac:dyDescent="0.25">
      <c r="A95" s="323" t="s">
        <v>132</v>
      </c>
      <c r="B95" s="162">
        <f t="shared" si="40"/>
        <v>1</v>
      </c>
      <c r="C95" s="113">
        <f t="shared" si="46"/>
        <v>84678</v>
      </c>
      <c r="D95" s="113">
        <f t="shared" si="41"/>
        <v>84678</v>
      </c>
      <c r="E95" s="114">
        <f t="shared" si="42"/>
        <v>22</v>
      </c>
      <c r="F95" s="115">
        <f t="shared" si="42"/>
        <v>22</v>
      </c>
      <c r="G95" s="117">
        <f t="shared" si="42"/>
        <v>18.333333333333336</v>
      </c>
      <c r="H95" s="115">
        <f t="shared" si="42"/>
        <v>22</v>
      </c>
      <c r="I95" s="116">
        <f t="shared" si="42"/>
        <v>16.923076923076923</v>
      </c>
      <c r="J95" s="114">
        <f t="shared" si="44"/>
        <v>3849</v>
      </c>
      <c r="K95" s="115">
        <f t="shared" si="44"/>
        <v>0</v>
      </c>
      <c r="L95" s="115">
        <f t="shared" si="44"/>
        <v>0</v>
      </c>
      <c r="M95" s="115">
        <f t="shared" si="44"/>
        <v>0</v>
      </c>
      <c r="N95" s="116">
        <f t="shared" si="43"/>
        <v>3849</v>
      </c>
      <c r="O95" s="119">
        <f t="shared" si="43"/>
        <v>3849</v>
      </c>
      <c r="P95" s="117"/>
      <c r="Q95" s="117"/>
      <c r="R95" s="330" t="e">
        <f>D95/#REF!</f>
        <v>#REF!</v>
      </c>
      <c r="S95" s="114">
        <f t="shared" si="45"/>
        <v>100</v>
      </c>
      <c r="T95" s="115">
        <f t="shared" si="45"/>
        <v>0</v>
      </c>
      <c r="U95" s="115">
        <f t="shared" si="45"/>
        <v>0</v>
      </c>
      <c r="V95" s="116">
        <f t="shared" si="45"/>
        <v>0</v>
      </c>
    </row>
    <row r="96" spans="1:22" hidden="1" x14ac:dyDescent="0.25">
      <c r="A96" s="323" t="s">
        <v>133</v>
      </c>
      <c r="B96" s="162">
        <f t="shared" si="40"/>
        <v>1.5</v>
      </c>
      <c r="C96" s="173">
        <f t="shared" si="46"/>
        <v>84678</v>
      </c>
      <c r="D96" s="113">
        <f t="shared" si="41"/>
        <v>127017</v>
      </c>
      <c r="E96" s="114">
        <f t="shared" si="42"/>
        <v>16.923076923076923</v>
      </c>
      <c r="F96" s="115">
        <f t="shared" si="42"/>
        <v>22</v>
      </c>
      <c r="G96" s="117">
        <f t="shared" si="42"/>
        <v>18.333333333333336</v>
      </c>
      <c r="H96" s="115">
        <f t="shared" si="42"/>
        <v>22</v>
      </c>
      <c r="I96" s="116">
        <f t="shared" si="42"/>
        <v>16.923076923076923</v>
      </c>
      <c r="J96" s="114">
        <f t="shared" si="44"/>
        <v>0</v>
      </c>
      <c r="K96" s="115">
        <f t="shared" si="44"/>
        <v>0</v>
      </c>
      <c r="L96" s="115">
        <f t="shared" si="44"/>
        <v>0</v>
      </c>
      <c r="M96" s="115">
        <f t="shared" si="44"/>
        <v>7505.5499999999993</v>
      </c>
      <c r="N96" s="116">
        <f t="shared" si="43"/>
        <v>7505.5499999999993</v>
      </c>
      <c r="O96" s="119">
        <f t="shared" si="43"/>
        <v>7505.5499999999993</v>
      </c>
      <c r="P96" s="176"/>
      <c r="Q96" s="176"/>
      <c r="R96" s="331" t="e">
        <f>D96/#REF!</f>
        <v>#REF!</v>
      </c>
      <c r="S96" s="114">
        <f t="shared" si="45"/>
        <v>0</v>
      </c>
      <c r="T96" s="115">
        <f t="shared" si="45"/>
        <v>0</v>
      </c>
      <c r="U96" s="115">
        <f t="shared" si="45"/>
        <v>0</v>
      </c>
      <c r="V96" s="116">
        <f t="shared" si="45"/>
        <v>100</v>
      </c>
    </row>
    <row r="97" spans="1:22" hidden="1" x14ac:dyDescent="0.25">
      <c r="A97" s="323" t="s">
        <v>129</v>
      </c>
      <c r="B97" s="162">
        <f t="shared" si="40"/>
        <v>1</v>
      </c>
      <c r="C97" s="113">
        <f t="shared" si="46"/>
        <v>84678</v>
      </c>
      <c r="D97" s="113">
        <f t="shared" si="41"/>
        <v>84678</v>
      </c>
      <c r="E97" s="114">
        <f t="shared" si="42"/>
        <v>16.923076923076923</v>
      </c>
      <c r="F97" s="115">
        <f t="shared" si="42"/>
        <v>22</v>
      </c>
      <c r="G97" s="117">
        <f t="shared" si="42"/>
        <v>18.333333333333336</v>
      </c>
      <c r="H97" s="115">
        <f t="shared" si="42"/>
        <v>22</v>
      </c>
      <c r="I97" s="116">
        <f t="shared" si="42"/>
        <v>16.923076923076923</v>
      </c>
      <c r="J97" s="114">
        <f t="shared" si="44"/>
        <v>0</v>
      </c>
      <c r="K97" s="115">
        <f t="shared" si="44"/>
        <v>0</v>
      </c>
      <c r="L97" s="115">
        <f t="shared" si="44"/>
        <v>0</v>
      </c>
      <c r="M97" s="115">
        <f t="shared" si="44"/>
        <v>5003.7</v>
      </c>
      <c r="N97" s="116">
        <f t="shared" si="43"/>
        <v>5003.7</v>
      </c>
      <c r="O97" s="119">
        <f t="shared" si="43"/>
        <v>5003.7</v>
      </c>
      <c r="P97" s="115"/>
      <c r="Q97" s="115"/>
      <c r="R97" s="330" t="e">
        <f>D97/#REF!</f>
        <v>#REF!</v>
      </c>
      <c r="S97" s="114">
        <f t="shared" si="45"/>
        <v>0</v>
      </c>
      <c r="T97" s="115">
        <f t="shared" si="45"/>
        <v>0</v>
      </c>
      <c r="U97" s="115">
        <f t="shared" si="45"/>
        <v>0</v>
      </c>
      <c r="V97" s="116">
        <f t="shared" si="45"/>
        <v>100</v>
      </c>
    </row>
    <row r="98" spans="1:22" x14ac:dyDescent="0.25">
      <c r="A98" s="90" t="s">
        <v>20</v>
      </c>
      <c r="B98" s="162">
        <f t="shared" si="40"/>
        <v>2.5</v>
      </c>
      <c r="C98" s="113">
        <f t="shared" si="46"/>
        <v>84678</v>
      </c>
      <c r="D98" s="113">
        <f t="shared" si="41"/>
        <v>211695</v>
      </c>
      <c r="E98" s="114">
        <f>E32</f>
        <v>19.555555555555557</v>
      </c>
      <c r="F98" s="115">
        <v>22</v>
      </c>
      <c r="G98" s="117">
        <f>G32</f>
        <v>18.333333333333336</v>
      </c>
      <c r="H98" s="115">
        <f>H32</f>
        <v>22</v>
      </c>
      <c r="I98" s="116">
        <f>I32</f>
        <v>16.923076923076923</v>
      </c>
      <c r="J98" s="114">
        <f t="shared" si="44"/>
        <v>3849</v>
      </c>
      <c r="K98" s="115">
        <f t="shared" si="44"/>
        <v>2886.7499999999995</v>
      </c>
      <c r="L98" s="115">
        <f t="shared" si="44"/>
        <v>962.25</v>
      </c>
      <c r="M98" s="115">
        <f t="shared" si="44"/>
        <v>3127.3125</v>
      </c>
      <c r="N98" s="116">
        <f t="shared" si="43"/>
        <v>10825.3125</v>
      </c>
      <c r="O98" s="119">
        <f t="shared" si="43"/>
        <v>10825.3125</v>
      </c>
      <c r="P98" s="115"/>
      <c r="Q98" s="115"/>
      <c r="R98" s="118"/>
      <c r="S98" s="114">
        <f t="shared" si="45"/>
        <v>40</v>
      </c>
      <c r="T98" s="115">
        <f t="shared" si="45"/>
        <v>25</v>
      </c>
      <c r="U98" s="115">
        <f t="shared" si="45"/>
        <v>10</v>
      </c>
      <c r="V98" s="116">
        <f t="shared" si="45"/>
        <v>25</v>
      </c>
    </row>
    <row r="99" spans="1:22" x14ac:dyDescent="0.25">
      <c r="A99" s="58" t="s">
        <v>12</v>
      </c>
      <c r="B99" s="315">
        <f t="shared" ref="B99:B104" si="47">B69</f>
        <v>0.5</v>
      </c>
      <c r="C99" s="113">
        <f t="shared" si="46"/>
        <v>84678</v>
      </c>
      <c r="D99" s="113">
        <f t="shared" ref="D99:O99" si="48">D69</f>
        <v>42339</v>
      </c>
      <c r="E99" s="114">
        <f t="shared" si="48"/>
        <v>20.370370370370374</v>
      </c>
      <c r="F99" s="115">
        <f t="shared" si="48"/>
        <v>22</v>
      </c>
      <c r="G99" s="117">
        <f t="shared" si="48"/>
        <v>18.333333333333336</v>
      </c>
      <c r="H99" s="115">
        <f t="shared" si="48"/>
        <v>22</v>
      </c>
      <c r="I99" s="116">
        <f t="shared" si="48"/>
        <v>16.923076923076923</v>
      </c>
      <c r="J99" s="114">
        <f t="shared" si="48"/>
        <v>962.25</v>
      </c>
      <c r="K99" s="115">
        <f t="shared" si="48"/>
        <v>923.75999999999976</v>
      </c>
      <c r="L99" s="115">
        <f t="shared" si="48"/>
        <v>192.45</v>
      </c>
      <c r="M99" s="115">
        <f t="shared" si="48"/>
        <v>0</v>
      </c>
      <c r="N99" s="116">
        <f t="shared" si="48"/>
        <v>2078.4599999999996</v>
      </c>
      <c r="O99" s="119">
        <f t="shared" si="48"/>
        <v>2078.4599999999996</v>
      </c>
      <c r="P99" s="115"/>
      <c r="Q99" s="115"/>
      <c r="R99" s="118"/>
      <c r="S99" s="333">
        <f>S69</f>
        <v>50</v>
      </c>
      <c r="T99" s="326">
        <f>T69</f>
        <v>40</v>
      </c>
      <c r="U99" s="326">
        <f>U69</f>
        <v>10</v>
      </c>
      <c r="V99" s="327">
        <f>V69</f>
        <v>0</v>
      </c>
    </row>
    <row r="100" spans="1:22" x14ac:dyDescent="0.25">
      <c r="A100" s="90" t="s">
        <v>13</v>
      </c>
      <c r="B100" s="315">
        <f t="shared" si="47"/>
        <v>0.5</v>
      </c>
      <c r="C100" s="113">
        <f t="shared" si="46"/>
        <v>84678</v>
      </c>
      <c r="D100" s="113">
        <f t="shared" ref="D100:O104" si="49">D70</f>
        <v>42339</v>
      </c>
      <c r="E100" s="114">
        <f t="shared" si="49"/>
        <v>20.370370370370374</v>
      </c>
      <c r="F100" s="115">
        <f t="shared" si="49"/>
        <v>22</v>
      </c>
      <c r="G100" s="117">
        <f t="shared" si="49"/>
        <v>18.333333333333336</v>
      </c>
      <c r="H100" s="115">
        <f t="shared" si="49"/>
        <v>22</v>
      </c>
      <c r="I100" s="116">
        <f t="shared" si="49"/>
        <v>16.923076923076923</v>
      </c>
      <c r="J100" s="114">
        <f t="shared" si="49"/>
        <v>962.25</v>
      </c>
      <c r="K100" s="115">
        <f t="shared" si="49"/>
        <v>923.75999999999976</v>
      </c>
      <c r="L100" s="115">
        <f t="shared" si="49"/>
        <v>192.45</v>
      </c>
      <c r="M100" s="115">
        <f t="shared" si="49"/>
        <v>0</v>
      </c>
      <c r="N100" s="116">
        <f t="shared" si="49"/>
        <v>2078.4599999999996</v>
      </c>
      <c r="O100" s="119">
        <f t="shared" si="49"/>
        <v>2078.4599999999996</v>
      </c>
      <c r="P100" s="117"/>
      <c r="Q100" s="117"/>
      <c r="R100" s="330" t="e">
        <f>D100/#REF!</f>
        <v>#REF!</v>
      </c>
      <c r="S100" s="333">
        <f t="shared" ref="S100:V104" si="50">S70</f>
        <v>50</v>
      </c>
      <c r="T100" s="326">
        <f t="shared" si="50"/>
        <v>40</v>
      </c>
      <c r="U100" s="326">
        <f t="shared" si="50"/>
        <v>10</v>
      </c>
      <c r="V100" s="327">
        <f t="shared" si="50"/>
        <v>0</v>
      </c>
    </row>
    <row r="101" spans="1:22" x14ac:dyDescent="0.25">
      <c r="A101" s="90" t="s">
        <v>24</v>
      </c>
      <c r="B101" s="315">
        <f t="shared" si="47"/>
        <v>0.5</v>
      </c>
      <c r="C101" s="113">
        <f t="shared" si="46"/>
        <v>84678</v>
      </c>
      <c r="D101" s="113">
        <f t="shared" si="49"/>
        <v>42339</v>
      </c>
      <c r="E101" s="114">
        <f t="shared" si="49"/>
        <v>18.518518518518519</v>
      </c>
      <c r="F101" s="115">
        <f t="shared" si="49"/>
        <v>20</v>
      </c>
      <c r="G101" s="117">
        <f t="shared" si="49"/>
        <v>16.666666666666668</v>
      </c>
      <c r="H101" s="115">
        <f t="shared" si="49"/>
        <v>20</v>
      </c>
      <c r="I101" s="116">
        <f t="shared" si="49"/>
        <v>15.384615384615383</v>
      </c>
      <c r="J101" s="114">
        <f t="shared" si="49"/>
        <v>1270.17</v>
      </c>
      <c r="K101" s="115">
        <f t="shared" si="49"/>
        <v>1016.1359999999999</v>
      </c>
      <c r="L101" s="115">
        <f t="shared" si="49"/>
        <v>0</v>
      </c>
      <c r="M101" s="115">
        <f t="shared" si="49"/>
        <v>0</v>
      </c>
      <c r="N101" s="116">
        <f t="shared" si="49"/>
        <v>2286.306</v>
      </c>
      <c r="O101" s="119">
        <f t="shared" si="49"/>
        <v>2286.306</v>
      </c>
      <c r="P101" s="117"/>
      <c r="Q101" s="117"/>
      <c r="R101" s="330" t="e">
        <f>D101/#REF!</f>
        <v>#REF!</v>
      </c>
      <c r="S101" s="333">
        <f t="shared" si="50"/>
        <v>60</v>
      </c>
      <c r="T101" s="326">
        <f t="shared" si="50"/>
        <v>40</v>
      </c>
      <c r="U101" s="326">
        <f t="shared" si="50"/>
        <v>0</v>
      </c>
      <c r="V101" s="327">
        <f t="shared" si="50"/>
        <v>0</v>
      </c>
    </row>
    <row r="102" spans="1:22" x14ac:dyDescent="0.25">
      <c r="A102" s="58" t="s">
        <v>135</v>
      </c>
      <c r="B102" s="315">
        <f t="shared" si="47"/>
        <v>0.5</v>
      </c>
      <c r="C102" s="113">
        <f t="shared" si="46"/>
        <v>84678</v>
      </c>
      <c r="D102" s="113">
        <f t="shared" si="49"/>
        <v>42339</v>
      </c>
      <c r="E102" s="114">
        <f t="shared" si="49"/>
        <v>23.076923076923077</v>
      </c>
      <c r="F102" s="115">
        <f t="shared" si="49"/>
        <v>30</v>
      </c>
      <c r="G102" s="117">
        <f t="shared" si="49"/>
        <v>25</v>
      </c>
      <c r="H102" s="115">
        <f t="shared" si="49"/>
        <v>30</v>
      </c>
      <c r="I102" s="116">
        <f t="shared" si="49"/>
        <v>23.076923076923077</v>
      </c>
      <c r="J102" s="114">
        <f t="shared" si="49"/>
        <v>0</v>
      </c>
      <c r="K102" s="115">
        <f t="shared" si="49"/>
        <v>0</v>
      </c>
      <c r="L102" s="115">
        <f t="shared" si="49"/>
        <v>0</v>
      </c>
      <c r="M102" s="115">
        <f t="shared" si="49"/>
        <v>1834.69</v>
      </c>
      <c r="N102" s="116">
        <f t="shared" si="49"/>
        <v>1834.69</v>
      </c>
      <c r="O102" s="119">
        <f t="shared" si="49"/>
        <v>1834.69</v>
      </c>
      <c r="P102" s="117"/>
      <c r="Q102" s="117"/>
      <c r="R102" s="330" t="e">
        <f>D102/#REF!</f>
        <v>#REF!</v>
      </c>
      <c r="S102" s="333">
        <f t="shared" si="50"/>
        <v>0</v>
      </c>
      <c r="T102" s="326">
        <f t="shared" si="50"/>
        <v>0</v>
      </c>
      <c r="U102" s="326">
        <f t="shared" si="50"/>
        <v>0</v>
      </c>
      <c r="V102" s="327">
        <f t="shared" si="50"/>
        <v>100</v>
      </c>
    </row>
    <row r="103" spans="1:22" x14ac:dyDescent="0.25">
      <c r="A103" s="58" t="s">
        <v>8</v>
      </c>
      <c r="B103" s="315">
        <f t="shared" si="47"/>
        <v>1</v>
      </c>
      <c r="C103" s="113">
        <f t="shared" si="46"/>
        <v>84678</v>
      </c>
      <c r="D103" s="113">
        <f t="shared" si="49"/>
        <v>84678</v>
      </c>
      <c r="E103" s="114">
        <f t="shared" si="49"/>
        <v>17.813765182186238</v>
      </c>
      <c r="F103" s="115">
        <f t="shared" si="49"/>
        <v>22</v>
      </c>
      <c r="G103" s="117">
        <f t="shared" si="49"/>
        <v>18.333333333333336</v>
      </c>
      <c r="H103" s="115">
        <f t="shared" si="49"/>
        <v>22</v>
      </c>
      <c r="I103" s="116">
        <f t="shared" si="49"/>
        <v>16.923076923076923</v>
      </c>
      <c r="J103" s="114">
        <f t="shared" si="49"/>
        <v>962.25</v>
      </c>
      <c r="K103" s="115">
        <f t="shared" si="49"/>
        <v>1847.5199999999995</v>
      </c>
      <c r="L103" s="115">
        <f t="shared" si="49"/>
        <v>192.45</v>
      </c>
      <c r="M103" s="115">
        <f t="shared" si="49"/>
        <v>1751.2949999999998</v>
      </c>
      <c r="N103" s="116">
        <f t="shared" si="49"/>
        <v>4753.5149999999994</v>
      </c>
      <c r="O103" s="119">
        <f t="shared" si="49"/>
        <v>4753.5149999999994</v>
      </c>
      <c r="P103" s="117"/>
      <c r="Q103" s="117"/>
      <c r="R103" s="330" t="e">
        <f>D103/#REF!</f>
        <v>#REF!</v>
      </c>
      <c r="S103" s="333">
        <f t="shared" si="50"/>
        <v>25</v>
      </c>
      <c r="T103" s="326">
        <f t="shared" si="50"/>
        <v>40</v>
      </c>
      <c r="U103" s="326">
        <f t="shared" si="50"/>
        <v>5</v>
      </c>
      <c r="V103" s="327">
        <f t="shared" si="50"/>
        <v>35</v>
      </c>
    </row>
    <row r="104" spans="1:22" ht="15.75" thickBot="1" x14ac:dyDescent="0.3">
      <c r="A104" s="251" t="s">
        <v>9</v>
      </c>
      <c r="B104" s="316">
        <f t="shared" si="47"/>
        <v>1</v>
      </c>
      <c r="C104" s="314">
        <f t="shared" si="46"/>
        <v>84678</v>
      </c>
      <c r="D104" s="314">
        <f t="shared" si="49"/>
        <v>84678</v>
      </c>
      <c r="E104" s="121">
        <f t="shared" si="49"/>
        <v>21.153846153846157</v>
      </c>
      <c r="F104" s="122">
        <f t="shared" si="49"/>
        <v>22</v>
      </c>
      <c r="G104" s="228">
        <f t="shared" si="49"/>
        <v>18.333333333333336</v>
      </c>
      <c r="H104" s="122">
        <f t="shared" si="49"/>
        <v>22</v>
      </c>
      <c r="I104" s="123">
        <f t="shared" si="49"/>
        <v>16.923076923076923</v>
      </c>
      <c r="J104" s="121">
        <f t="shared" si="49"/>
        <v>3079.2</v>
      </c>
      <c r="K104" s="122">
        <f t="shared" si="49"/>
        <v>923.75999999999976</v>
      </c>
      <c r="L104" s="122">
        <f t="shared" si="49"/>
        <v>0</v>
      </c>
      <c r="M104" s="122">
        <f t="shared" si="49"/>
        <v>0</v>
      </c>
      <c r="N104" s="123">
        <f t="shared" si="49"/>
        <v>4002.9599999999996</v>
      </c>
      <c r="O104" s="307">
        <f t="shared" si="49"/>
        <v>4002.9599999999996</v>
      </c>
      <c r="P104" s="322"/>
      <c r="Q104" s="322"/>
      <c r="R104" s="332" t="e">
        <f>D104/#REF!</f>
        <v>#REF!</v>
      </c>
      <c r="S104" s="334">
        <f t="shared" si="50"/>
        <v>80</v>
      </c>
      <c r="T104" s="328">
        <f t="shared" si="50"/>
        <v>20</v>
      </c>
      <c r="U104" s="328">
        <f t="shared" si="50"/>
        <v>0</v>
      </c>
      <c r="V104" s="329">
        <f t="shared" si="50"/>
        <v>0</v>
      </c>
    </row>
    <row r="105" spans="1:22" ht="15.75" thickBot="1" x14ac:dyDescent="0.3">
      <c r="A105" s="317" t="s">
        <v>22</v>
      </c>
      <c r="B105" s="318">
        <f>B33+B57+B75</f>
        <v>34.5</v>
      </c>
      <c r="C105" s="314">
        <f t="shared" si="46"/>
        <v>84678</v>
      </c>
      <c r="D105" s="336">
        <f>D33+D57+D75</f>
        <v>2921391</v>
      </c>
      <c r="E105" s="128">
        <f>AVERAGE(E87,E98,E99,E100,E101,E102,E103,E104,)</f>
        <v>17.768212730443224</v>
      </c>
      <c r="F105" s="129">
        <f>AVERAGE(F87,F98,F99,F100,F101,F102,F103,F104,)</f>
        <v>20.222222222222221</v>
      </c>
      <c r="G105" s="129">
        <f>AVERAGE(G87,G98,G99,G100,G101,G102,G103,G104,)</f>
        <v>16.851851851851855</v>
      </c>
      <c r="H105" s="129">
        <f>AVERAGE(H87,H98,H99,H100,H101,H102,H103,H104,)</f>
        <v>20.222222222222221</v>
      </c>
      <c r="I105" s="130">
        <f>AVERAGE(I87,I98,I99,I100,I101,I102,I103,I104,)</f>
        <v>15.555555555555555</v>
      </c>
      <c r="J105" s="132">
        <f t="shared" ref="J105:R105" si="51">J33+J57+J75</f>
        <v>45283.485000000008</v>
      </c>
      <c r="K105" s="129">
        <f t="shared" si="51"/>
        <v>47042.477999999996</v>
      </c>
      <c r="L105" s="129">
        <f t="shared" si="51"/>
        <v>9814.9500000000007</v>
      </c>
      <c r="M105" s="129">
        <f t="shared" si="51"/>
        <v>49870.209999999992</v>
      </c>
      <c r="N105" s="374">
        <f t="shared" si="51"/>
        <v>152011.12299999999</v>
      </c>
      <c r="O105" s="373">
        <f t="shared" si="51"/>
        <v>152011.12299999999</v>
      </c>
      <c r="P105" s="318">
        <f t="shared" si="51"/>
        <v>0</v>
      </c>
      <c r="Q105" s="318">
        <f t="shared" si="51"/>
        <v>0</v>
      </c>
      <c r="R105" s="318">
        <f t="shared" si="51"/>
        <v>0</v>
      </c>
      <c r="S105" s="319">
        <f>AVERAGE(S87,S98,S99,S100,S101,S102,S103,S104)</f>
        <v>42.727941176470587</v>
      </c>
      <c r="T105" s="319">
        <f>AVERAGE(T87,T98,T99,T100,T101,T102,T103,T104)</f>
        <v>28.904411764705884</v>
      </c>
      <c r="U105" s="319">
        <f>AVERAGE(U87,U98,U99,U100,U101,U102,U103,U104)</f>
        <v>5.0955882352941178</v>
      </c>
      <c r="V105" s="319">
        <f>AVERAGE(V87,V98,V99,V100,V101,V102,V103,V104)</f>
        <v>23.933823529411764</v>
      </c>
    </row>
    <row r="108" spans="1:22" x14ac:dyDescent="0.25">
      <c r="A108" s="259" t="s">
        <v>99</v>
      </c>
      <c r="B108" s="260"/>
      <c r="C108" s="260"/>
      <c r="D108" s="260"/>
    </row>
    <row r="110" spans="1:22" x14ac:dyDescent="0.25">
      <c r="A110" t="s">
        <v>102</v>
      </c>
      <c r="U110" t="s">
        <v>103</v>
      </c>
    </row>
    <row r="112" spans="1:22" x14ac:dyDescent="0.25">
      <c r="A112" t="s">
        <v>104</v>
      </c>
      <c r="U112" t="s">
        <v>105</v>
      </c>
    </row>
    <row r="114" spans="1:21" x14ac:dyDescent="0.25">
      <c r="A114" t="s">
        <v>106</v>
      </c>
      <c r="U114" t="s">
        <v>107</v>
      </c>
    </row>
    <row r="116" spans="1:21" x14ac:dyDescent="0.25">
      <c r="A116" t="s">
        <v>110</v>
      </c>
      <c r="U116" t="s">
        <v>111</v>
      </c>
    </row>
    <row r="118" spans="1:21" x14ac:dyDescent="0.25">
      <c r="A118" t="s">
        <v>108</v>
      </c>
      <c r="U118" t="s">
        <v>109</v>
      </c>
    </row>
    <row r="120" spans="1:21" x14ac:dyDescent="0.25">
      <c r="A120" t="s">
        <v>112</v>
      </c>
      <c r="U120" t="s">
        <v>113</v>
      </c>
    </row>
    <row r="122" spans="1:21" x14ac:dyDescent="0.25">
      <c r="A122" s="259" t="s">
        <v>143</v>
      </c>
      <c r="B122" s="260"/>
      <c r="C122" s="260"/>
      <c r="D122" s="260"/>
      <c r="U122" t="s">
        <v>101</v>
      </c>
    </row>
    <row r="123" spans="1:21" x14ac:dyDescent="0.25">
      <c r="A123" s="259"/>
    </row>
    <row r="124" spans="1:21" x14ac:dyDescent="0.25">
      <c r="A124" s="259" t="s">
        <v>142</v>
      </c>
      <c r="U124" t="s">
        <v>117</v>
      </c>
    </row>
    <row r="126" spans="1:21" x14ac:dyDescent="0.25">
      <c r="A126" t="s">
        <v>130</v>
      </c>
    </row>
    <row r="129" spans="1:1" x14ac:dyDescent="0.25">
      <c r="A129" t="s">
        <v>141</v>
      </c>
    </row>
  </sheetData>
  <mergeCells count="96">
    <mergeCell ref="V16:V20"/>
    <mergeCell ref="L16:L20"/>
    <mergeCell ref="E13:I15"/>
    <mergeCell ref="J13:N15"/>
    <mergeCell ref="T16:T20"/>
    <mergeCell ref="H16:H20"/>
    <mergeCell ref="K16:K20"/>
    <mergeCell ref="O13:R20"/>
    <mergeCell ref="S13:V15"/>
    <mergeCell ref="E16:E20"/>
    <mergeCell ref="G16:G20"/>
    <mergeCell ref="B61:B68"/>
    <mergeCell ref="G64:G68"/>
    <mergeCell ref="H64:H68"/>
    <mergeCell ref="U16:U20"/>
    <mergeCell ref="S37:V39"/>
    <mergeCell ref="T40:T44"/>
    <mergeCell ref="M16:M20"/>
    <mergeCell ref="N16:N20"/>
    <mergeCell ref="J37:N39"/>
    <mergeCell ref="C61:C68"/>
    <mergeCell ref="S16:S20"/>
    <mergeCell ref="V64:V68"/>
    <mergeCell ref="U64:U68"/>
    <mergeCell ref="M64:M68"/>
    <mergeCell ref="M40:M44"/>
    <mergeCell ref="S40:S44"/>
    <mergeCell ref="A13:A20"/>
    <mergeCell ref="C37:C44"/>
    <mergeCell ref="A36:V36"/>
    <mergeCell ref="D37:D44"/>
    <mergeCell ref="E40:E44"/>
    <mergeCell ref="J16:J20"/>
    <mergeCell ref="F40:F44"/>
    <mergeCell ref="G40:G44"/>
    <mergeCell ref="B13:B20"/>
    <mergeCell ref="C13:C20"/>
    <mergeCell ref="D13:D20"/>
    <mergeCell ref="O37:R44"/>
    <mergeCell ref="N40:N44"/>
    <mergeCell ref="J40:J44"/>
    <mergeCell ref="I16:I20"/>
    <mergeCell ref="F16:F20"/>
    <mergeCell ref="A37:A44"/>
    <mergeCell ref="A60:V60"/>
    <mergeCell ref="K64:K68"/>
    <mergeCell ref="S61:V63"/>
    <mergeCell ref="T64:T68"/>
    <mergeCell ref="N64:N68"/>
    <mergeCell ref="V40:V44"/>
    <mergeCell ref="L40:L44"/>
    <mergeCell ref="E37:I39"/>
    <mergeCell ref="B37:B44"/>
    <mergeCell ref="U40:U44"/>
    <mergeCell ref="K40:K44"/>
    <mergeCell ref="H40:H44"/>
    <mergeCell ref="I40:I44"/>
    <mergeCell ref="J64:J68"/>
    <mergeCell ref="J61:N63"/>
    <mergeCell ref="A1:R1"/>
    <mergeCell ref="A10:R10"/>
    <mergeCell ref="A11:V11"/>
    <mergeCell ref="A9:V9"/>
    <mergeCell ref="A8:V8"/>
    <mergeCell ref="G82:G86"/>
    <mergeCell ref="F64:F68"/>
    <mergeCell ref="E61:I63"/>
    <mergeCell ref="A79:A86"/>
    <mergeCell ref="J82:J86"/>
    <mergeCell ref="F82:F86"/>
    <mergeCell ref="J79:N81"/>
    <mergeCell ref="E82:E86"/>
    <mergeCell ref="I82:I86"/>
    <mergeCell ref="K82:K86"/>
    <mergeCell ref="I64:I68"/>
    <mergeCell ref="E64:E68"/>
    <mergeCell ref="D61:D68"/>
    <mergeCell ref="A61:A68"/>
    <mergeCell ref="D79:D86"/>
    <mergeCell ref="L64:L68"/>
    <mergeCell ref="U82:U86"/>
    <mergeCell ref="S82:S86"/>
    <mergeCell ref="S64:S68"/>
    <mergeCell ref="O61:R68"/>
    <mergeCell ref="O79:R86"/>
    <mergeCell ref="S79:V81"/>
    <mergeCell ref="A78:V78"/>
    <mergeCell ref="V82:V86"/>
    <mergeCell ref="C79:C86"/>
    <mergeCell ref="T82:T86"/>
    <mergeCell ref="B79:B86"/>
    <mergeCell ref="L82:L86"/>
    <mergeCell ref="N82:N86"/>
    <mergeCell ref="M82:M86"/>
    <mergeCell ref="E79:I81"/>
    <mergeCell ref="H82:H86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53" fitToHeight="2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29"/>
  <sheetViews>
    <sheetView zoomScale="80" zoomScaleNormal="80" workbookViewId="0">
      <selection activeCell="O2" sqref="O2:Q7"/>
    </sheetView>
  </sheetViews>
  <sheetFormatPr defaultRowHeight="15" x14ac:dyDescent="0.25"/>
  <cols>
    <col min="1" max="1" width="35.85546875" customWidth="1"/>
    <col min="2" max="2" width="12.7109375" customWidth="1"/>
    <col min="3" max="3" width="12.85546875" customWidth="1"/>
    <col min="4" max="4" width="14" customWidth="1"/>
    <col min="5" max="5" width="14" hidden="1" customWidth="1"/>
    <col min="6" max="17" width="14" customWidth="1"/>
    <col min="18" max="18" width="11.42578125" customWidth="1"/>
    <col min="19" max="19" width="13.85546875" hidden="1" customWidth="1"/>
    <col min="20" max="23" width="9.140625" hidden="1" customWidth="1"/>
    <col min="24" max="24" width="0" hidden="1" customWidth="1"/>
  </cols>
  <sheetData>
    <row r="1" spans="1:22" ht="15.75" x14ac:dyDescent="0.25">
      <c r="A1" s="585"/>
      <c r="B1" s="585"/>
      <c r="C1" s="585"/>
      <c r="D1" s="585"/>
      <c r="E1" s="585"/>
      <c r="F1" s="585"/>
      <c r="G1" s="585"/>
      <c r="H1" s="585"/>
      <c r="I1" s="585"/>
      <c r="J1" s="585"/>
      <c r="K1" s="585"/>
      <c r="L1" s="585"/>
      <c r="M1" s="585"/>
      <c r="N1" s="585"/>
      <c r="O1" s="585"/>
      <c r="P1" s="585"/>
      <c r="Q1" s="585"/>
    </row>
    <row r="2" spans="1:22" ht="15.75" x14ac:dyDescent="0.25">
      <c r="A2" s="312"/>
      <c r="B2" s="312"/>
      <c r="C2" s="312"/>
      <c r="D2" s="312"/>
      <c r="E2" s="312"/>
      <c r="F2" s="312"/>
      <c r="G2" s="312"/>
      <c r="H2" s="312"/>
      <c r="I2" s="312"/>
      <c r="J2" s="312"/>
      <c r="K2" s="312"/>
      <c r="L2" s="312"/>
      <c r="M2" s="312"/>
      <c r="N2" s="312"/>
      <c r="O2" s="246"/>
      <c r="P2" s="247"/>
      <c r="Q2" s="247" t="s">
        <v>93</v>
      </c>
    </row>
    <row r="3" spans="1:22" ht="15.75" x14ac:dyDescent="0.25">
      <c r="A3" s="312"/>
      <c r="B3" s="312"/>
      <c r="C3" s="312"/>
      <c r="D3" s="312"/>
      <c r="E3" s="312"/>
      <c r="F3" s="312"/>
      <c r="G3" s="312"/>
      <c r="H3" s="312"/>
      <c r="I3" s="312"/>
      <c r="J3" s="312"/>
      <c r="K3" s="312"/>
      <c r="L3" s="312"/>
      <c r="M3" s="312"/>
      <c r="N3" s="312"/>
      <c r="O3" s="246"/>
      <c r="P3" s="247"/>
      <c r="Q3" s="247" t="s">
        <v>94</v>
      </c>
    </row>
    <row r="4" spans="1:22" ht="15.75" x14ac:dyDescent="0.25">
      <c r="A4" s="312"/>
      <c r="B4" s="312"/>
      <c r="C4" s="312"/>
      <c r="D4" s="312"/>
      <c r="E4" s="312"/>
      <c r="F4" s="312"/>
      <c r="G4" s="312"/>
      <c r="H4" s="312"/>
      <c r="I4" s="312"/>
      <c r="J4" s="312"/>
      <c r="K4" s="312"/>
      <c r="L4" s="312"/>
      <c r="M4" s="312"/>
      <c r="N4" s="312"/>
      <c r="O4" s="246"/>
      <c r="P4" s="247"/>
      <c r="Q4" s="248" t="s">
        <v>95</v>
      </c>
    </row>
    <row r="5" spans="1:22" ht="15.75" x14ac:dyDescent="0.25">
      <c r="A5" s="312"/>
      <c r="B5" s="312"/>
      <c r="C5" s="312"/>
      <c r="D5" s="312"/>
      <c r="E5" s="312"/>
      <c r="F5" s="312"/>
      <c r="G5" s="312"/>
      <c r="H5" s="312"/>
      <c r="I5" s="312"/>
      <c r="J5" s="312"/>
      <c r="K5" s="312"/>
      <c r="L5" s="312"/>
      <c r="M5" s="312"/>
      <c r="N5" s="312"/>
      <c r="O5" s="246"/>
      <c r="P5" s="247"/>
      <c r="Q5" s="247" t="s">
        <v>96</v>
      </c>
    </row>
    <row r="6" spans="1:22" ht="16.5" thickBot="1" x14ac:dyDescent="0.3">
      <c r="A6" s="312"/>
      <c r="B6" s="312"/>
      <c r="C6" s="312"/>
      <c r="D6" s="312"/>
      <c r="E6" s="312"/>
      <c r="F6" s="312"/>
      <c r="G6" s="312"/>
      <c r="H6" s="312"/>
      <c r="I6" s="312"/>
      <c r="J6" s="312"/>
      <c r="K6" s="312"/>
      <c r="L6" s="312"/>
      <c r="M6" s="312"/>
      <c r="N6" s="312"/>
      <c r="O6" s="246"/>
      <c r="P6" s="247"/>
      <c r="Q6" s="247"/>
    </row>
    <row r="7" spans="1:22" x14ac:dyDescent="0.25">
      <c r="A7" s="93"/>
      <c r="B7" s="93"/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246"/>
      <c r="P7" s="247"/>
      <c r="Q7" s="247" t="s">
        <v>119</v>
      </c>
      <c r="S7" s="22" t="s">
        <v>30</v>
      </c>
      <c r="T7" s="23">
        <v>247</v>
      </c>
      <c r="V7">
        <f>T7-15</f>
        <v>232</v>
      </c>
    </row>
    <row r="8" spans="1:22" ht="66" customHeight="1" x14ac:dyDescent="0.25">
      <c r="A8" s="585" t="s">
        <v>138</v>
      </c>
      <c r="B8" s="585"/>
      <c r="C8" s="585"/>
      <c r="D8" s="585"/>
      <c r="E8" s="585"/>
      <c r="F8" s="585"/>
      <c r="G8" s="585"/>
      <c r="H8" s="585"/>
      <c r="I8" s="585"/>
      <c r="J8" s="585"/>
      <c r="K8" s="585"/>
      <c r="L8" s="585"/>
      <c r="M8" s="585"/>
      <c r="N8" s="585"/>
      <c r="O8" s="585"/>
      <c r="P8" s="585"/>
      <c r="Q8" s="585"/>
      <c r="S8" s="24" t="s">
        <v>31</v>
      </c>
      <c r="T8" s="7">
        <v>42</v>
      </c>
    </row>
    <row r="9" spans="1:22" ht="30" x14ac:dyDescent="0.25">
      <c r="A9" s="585" t="s">
        <v>159</v>
      </c>
      <c r="B9" s="585"/>
      <c r="C9" s="585"/>
      <c r="D9" s="585"/>
      <c r="E9" s="585"/>
      <c r="F9" s="585"/>
      <c r="G9" s="585"/>
      <c r="H9" s="585"/>
      <c r="I9" s="585"/>
      <c r="J9" s="585"/>
      <c r="K9" s="585"/>
      <c r="L9" s="585"/>
      <c r="M9" s="585"/>
      <c r="N9" s="585"/>
      <c r="O9" s="585"/>
      <c r="P9" s="585"/>
      <c r="Q9" s="585"/>
      <c r="S9" s="24" t="s">
        <v>32</v>
      </c>
      <c r="T9" s="7">
        <v>12</v>
      </c>
    </row>
    <row r="10" spans="1:22" ht="45" x14ac:dyDescent="0.25">
      <c r="A10" s="585"/>
      <c r="B10" s="585"/>
      <c r="C10" s="585"/>
      <c r="D10" s="585"/>
      <c r="E10" s="585"/>
      <c r="F10" s="585"/>
      <c r="G10" s="585"/>
      <c r="H10" s="585"/>
      <c r="I10" s="585"/>
      <c r="J10" s="585"/>
      <c r="K10" s="585"/>
      <c r="L10" s="585"/>
      <c r="M10" s="585"/>
      <c r="N10" s="585"/>
      <c r="O10" s="585"/>
      <c r="P10" s="585"/>
      <c r="Q10" s="585"/>
      <c r="S10" s="24" t="s">
        <v>33</v>
      </c>
      <c r="T10" s="25">
        <v>0.5</v>
      </c>
    </row>
    <row r="11" spans="1:22" ht="64.5" customHeight="1" x14ac:dyDescent="0.25">
      <c r="A11" s="586" t="s">
        <v>114</v>
      </c>
      <c r="B11" s="586"/>
      <c r="C11" s="586"/>
      <c r="D11" s="586"/>
      <c r="E11" s="586"/>
      <c r="F11" s="586"/>
      <c r="G11" s="586"/>
      <c r="H11" s="586"/>
      <c r="I11" s="586"/>
      <c r="J11" s="586"/>
      <c r="K11" s="586"/>
      <c r="L11" s="586"/>
      <c r="M11" s="586"/>
      <c r="N11" s="586"/>
      <c r="O11" s="586"/>
      <c r="P11" s="586"/>
      <c r="Q11" s="586"/>
      <c r="S11" s="24" t="s">
        <v>34</v>
      </c>
      <c r="T11" s="7">
        <v>6.6</v>
      </c>
    </row>
    <row r="12" spans="1:22" ht="15.75" thickBot="1" x14ac:dyDescent="0.3">
      <c r="S12" s="24" t="s">
        <v>35</v>
      </c>
      <c r="T12" s="7">
        <v>60</v>
      </c>
    </row>
    <row r="13" spans="1:22" s="33" customFormat="1" ht="60.75" customHeight="1" thickBot="1" x14ac:dyDescent="0.3">
      <c r="A13" s="554" t="s">
        <v>53</v>
      </c>
      <c r="B13" s="527" t="s">
        <v>10</v>
      </c>
      <c r="C13" s="527" t="s">
        <v>145</v>
      </c>
      <c r="D13" s="527" t="s">
        <v>38</v>
      </c>
      <c r="E13" s="527" t="s">
        <v>70</v>
      </c>
      <c r="F13" s="661" t="s">
        <v>146</v>
      </c>
      <c r="G13" s="662"/>
      <c r="H13" s="662"/>
      <c r="I13" s="662"/>
      <c r="J13" s="662"/>
      <c r="K13" s="662"/>
      <c r="L13" s="662"/>
      <c r="M13" s="662"/>
      <c r="N13" s="662"/>
      <c r="O13" s="662"/>
      <c r="P13" s="662"/>
      <c r="Q13" s="663"/>
      <c r="R13" s="32"/>
      <c r="S13" s="308" t="s">
        <v>36</v>
      </c>
      <c r="T13" s="309">
        <v>0.92300000000000004</v>
      </c>
    </row>
    <row r="14" spans="1:22" s="33" customFormat="1" ht="30" x14ac:dyDescent="0.25">
      <c r="A14" s="555"/>
      <c r="B14" s="528"/>
      <c r="C14" s="528"/>
      <c r="D14" s="528"/>
      <c r="E14" s="528"/>
      <c r="F14" s="527" t="s">
        <v>147</v>
      </c>
      <c r="G14" s="527" t="s">
        <v>148</v>
      </c>
      <c r="H14" s="527" t="s">
        <v>149</v>
      </c>
      <c r="I14" s="527" t="s">
        <v>150</v>
      </c>
      <c r="J14" s="527" t="s">
        <v>151</v>
      </c>
      <c r="K14" s="527" t="s">
        <v>152</v>
      </c>
      <c r="L14" s="527" t="s">
        <v>153</v>
      </c>
      <c r="M14" s="527" t="s">
        <v>154</v>
      </c>
      <c r="N14" s="527" t="s">
        <v>155</v>
      </c>
      <c r="O14" s="527" t="s">
        <v>156</v>
      </c>
      <c r="P14" s="527" t="s">
        <v>157</v>
      </c>
      <c r="Q14" s="527" t="s">
        <v>158</v>
      </c>
      <c r="R14" s="32"/>
      <c r="S14" s="311" t="s">
        <v>134</v>
      </c>
      <c r="T14" s="310">
        <v>120</v>
      </c>
    </row>
    <row r="15" spans="1:22" s="33" customFormat="1" x14ac:dyDescent="0.25">
      <c r="A15" s="555"/>
      <c r="B15" s="528"/>
      <c r="C15" s="528"/>
      <c r="D15" s="528"/>
      <c r="E15" s="528"/>
      <c r="F15" s="528"/>
      <c r="G15" s="528"/>
      <c r="H15" s="528"/>
      <c r="I15" s="528"/>
      <c r="J15" s="528"/>
      <c r="K15" s="528"/>
      <c r="L15" s="528"/>
      <c r="M15" s="528"/>
      <c r="N15" s="528"/>
      <c r="O15" s="528"/>
      <c r="P15" s="528"/>
      <c r="Q15" s="528"/>
      <c r="R15" s="32"/>
    </row>
    <row r="16" spans="1:22" s="33" customFormat="1" ht="15" customHeight="1" x14ac:dyDescent="0.25">
      <c r="A16" s="555"/>
      <c r="B16" s="528"/>
      <c r="C16" s="528"/>
      <c r="D16" s="528"/>
      <c r="E16" s="528"/>
      <c r="F16" s="528"/>
      <c r="G16" s="528"/>
      <c r="H16" s="528"/>
      <c r="I16" s="528"/>
      <c r="J16" s="528"/>
      <c r="K16" s="528"/>
      <c r="L16" s="528"/>
      <c r="M16" s="528"/>
      <c r="N16" s="528"/>
      <c r="O16" s="528"/>
      <c r="P16" s="528"/>
      <c r="Q16" s="528"/>
      <c r="R16" s="32"/>
    </row>
    <row r="17" spans="1:18" s="33" customFormat="1" x14ac:dyDescent="0.25">
      <c r="A17" s="555"/>
      <c r="B17" s="528"/>
      <c r="C17" s="528"/>
      <c r="D17" s="528"/>
      <c r="E17" s="528"/>
      <c r="F17" s="528"/>
      <c r="G17" s="528"/>
      <c r="H17" s="528"/>
      <c r="I17" s="528"/>
      <c r="J17" s="528"/>
      <c r="K17" s="528"/>
      <c r="L17" s="528"/>
      <c r="M17" s="528"/>
      <c r="N17" s="528"/>
      <c r="O17" s="528"/>
      <c r="P17" s="528"/>
      <c r="Q17" s="528"/>
      <c r="R17" s="32"/>
    </row>
    <row r="18" spans="1:18" s="33" customFormat="1" x14ac:dyDescent="0.25">
      <c r="A18" s="555"/>
      <c r="B18" s="528"/>
      <c r="C18" s="528"/>
      <c r="D18" s="528"/>
      <c r="E18" s="528"/>
      <c r="F18" s="528"/>
      <c r="G18" s="528"/>
      <c r="H18" s="528"/>
      <c r="I18" s="528"/>
      <c r="J18" s="528"/>
      <c r="K18" s="528"/>
      <c r="L18" s="528"/>
      <c r="M18" s="528"/>
      <c r="N18" s="528"/>
      <c r="O18" s="528"/>
      <c r="P18" s="528"/>
      <c r="Q18" s="528"/>
      <c r="R18" s="32"/>
    </row>
    <row r="19" spans="1:18" s="33" customFormat="1" x14ac:dyDescent="0.25">
      <c r="A19" s="555"/>
      <c r="B19" s="528"/>
      <c r="C19" s="528"/>
      <c r="D19" s="528"/>
      <c r="E19" s="528"/>
      <c r="F19" s="528"/>
      <c r="G19" s="528"/>
      <c r="H19" s="528"/>
      <c r="I19" s="528"/>
      <c r="J19" s="528"/>
      <c r="K19" s="528"/>
      <c r="L19" s="528"/>
      <c r="M19" s="528"/>
      <c r="N19" s="528"/>
      <c r="O19" s="528"/>
      <c r="P19" s="528"/>
      <c r="Q19" s="528"/>
      <c r="R19" s="32"/>
    </row>
    <row r="20" spans="1:18" s="33" customFormat="1" ht="15.75" thickBot="1" x14ac:dyDescent="0.3">
      <c r="A20" s="555"/>
      <c r="B20" s="528"/>
      <c r="C20" s="528"/>
      <c r="D20" s="528"/>
      <c r="E20" s="529"/>
      <c r="F20" s="529"/>
      <c r="G20" s="529"/>
      <c r="H20" s="529"/>
      <c r="I20" s="529"/>
      <c r="J20" s="529"/>
      <c r="K20" s="529"/>
      <c r="L20" s="529"/>
      <c r="M20" s="529"/>
      <c r="N20" s="529"/>
      <c r="O20" s="529"/>
      <c r="P20" s="529"/>
      <c r="Q20" s="529"/>
      <c r="R20" s="32"/>
    </row>
    <row r="21" spans="1:18" x14ac:dyDescent="0.25">
      <c r="A21" s="56" t="s">
        <v>137</v>
      </c>
      <c r="B21" s="350">
        <f>B22+B23+B24+B25+B26+B27+B28+B29+B31+B30</f>
        <v>14.25</v>
      </c>
      <c r="C21" s="105">
        <f>ROUND('для расчета'!N21,0)</f>
        <v>63327</v>
      </c>
      <c r="D21" s="105">
        <f>C21/B21/$T$7</f>
        <v>17.991902834008098</v>
      </c>
      <c r="E21" s="220">
        <f>C21/$T$7</f>
        <v>256.38461538461536</v>
      </c>
      <c r="F21" s="347">
        <f>E21*15</f>
        <v>3845.7692307692305</v>
      </c>
      <c r="G21" s="347">
        <f>E21*20</f>
        <v>5127.6923076923067</v>
      </c>
      <c r="H21" s="347">
        <f>E21*21</f>
        <v>5384.0769230769229</v>
      </c>
      <c r="I21" s="347">
        <f>E21*21</f>
        <v>5384.0769230769229</v>
      </c>
      <c r="J21" s="347">
        <f>E21*19</f>
        <v>4871.3076923076915</v>
      </c>
      <c r="K21" s="347">
        <f>E21*21</f>
        <v>5384.0769230769229</v>
      </c>
      <c r="L21" s="347">
        <f>E21*21</f>
        <v>5384.0769230769229</v>
      </c>
      <c r="M21" s="347">
        <f>E21*23</f>
        <v>5896.8461538461534</v>
      </c>
      <c r="N21" s="347">
        <f>E21*22</f>
        <v>5640.4615384615381</v>
      </c>
      <c r="O21" s="347">
        <f>E21*21</f>
        <v>5384.0769230769229</v>
      </c>
      <c r="P21" s="347">
        <f>E21*21</f>
        <v>5384.0769230769229</v>
      </c>
      <c r="Q21" s="219">
        <f>E21*22</f>
        <v>5640.4615384615381</v>
      </c>
      <c r="R21" s="21"/>
    </row>
    <row r="22" spans="1:18" hidden="1" x14ac:dyDescent="0.25">
      <c r="A22" s="57" t="s">
        <v>84</v>
      </c>
      <c r="B22" s="351">
        <v>1.5</v>
      </c>
      <c r="C22" s="113">
        <f>ROUND('для расчета'!N22,0)</f>
        <v>6576</v>
      </c>
      <c r="D22" s="113">
        <f t="shared" ref="D22:D33" si="0">C22/B22/$T$7</f>
        <v>17.748987854251013</v>
      </c>
      <c r="E22" s="220">
        <f t="shared" ref="E22:E32" si="1">C22/$T$7</f>
        <v>26.623481781376519</v>
      </c>
      <c r="F22" s="347">
        <f t="shared" ref="F22:F31" si="2">E22*15</f>
        <v>399.35222672064776</v>
      </c>
      <c r="G22" s="347">
        <f t="shared" ref="G22:G32" si="3">E22*20</f>
        <v>532.46963562753035</v>
      </c>
      <c r="H22" s="347">
        <f t="shared" ref="H22:H32" si="4">E22*21</f>
        <v>559.09311740890689</v>
      </c>
      <c r="I22" s="347">
        <f t="shared" ref="I22:I32" si="5">E22*21</f>
        <v>559.09311740890689</v>
      </c>
      <c r="J22" s="347">
        <f t="shared" ref="J22:J32" si="6">E22*19</f>
        <v>505.84615384615387</v>
      </c>
      <c r="K22" s="347">
        <f t="shared" ref="K22:K32" si="7">E22*21</f>
        <v>559.09311740890689</v>
      </c>
      <c r="L22" s="347">
        <f t="shared" ref="L22:L32" si="8">E22*21</f>
        <v>559.09311740890689</v>
      </c>
      <c r="M22" s="347">
        <f t="shared" ref="M22:M32" si="9">E22*23</f>
        <v>612.34008097165997</v>
      </c>
      <c r="N22" s="347">
        <f t="shared" ref="N22:N32" si="10">E22*22</f>
        <v>585.71659919028343</v>
      </c>
      <c r="O22" s="347">
        <f t="shared" ref="O22:O32" si="11">E22*21</f>
        <v>559.09311740890689</v>
      </c>
      <c r="P22" s="347">
        <f t="shared" ref="P22:P32" si="12">E22*21</f>
        <v>559.09311740890689</v>
      </c>
      <c r="Q22" s="219">
        <f t="shared" ref="Q22:Q32" si="13">E22*22</f>
        <v>585.71659919028343</v>
      </c>
      <c r="R22" s="21"/>
    </row>
    <row r="23" spans="1:18" hidden="1" x14ac:dyDescent="0.25">
      <c r="A23" s="57" t="s">
        <v>123</v>
      </c>
      <c r="B23" s="351">
        <v>1.5</v>
      </c>
      <c r="C23" s="113">
        <f>ROUND('для расчета'!N23,0)</f>
        <v>6645</v>
      </c>
      <c r="D23" s="113">
        <f t="shared" si="0"/>
        <v>17.935222672064778</v>
      </c>
      <c r="E23" s="220">
        <f t="shared" si="1"/>
        <v>26.902834008097166</v>
      </c>
      <c r="F23" s="347">
        <f t="shared" si="2"/>
        <v>403.5425101214575</v>
      </c>
      <c r="G23" s="347">
        <f t="shared" si="3"/>
        <v>538.05668016194329</v>
      </c>
      <c r="H23" s="347">
        <f t="shared" si="4"/>
        <v>564.95951417004051</v>
      </c>
      <c r="I23" s="347">
        <f t="shared" si="5"/>
        <v>564.95951417004051</v>
      </c>
      <c r="J23" s="347">
        <f t="shared" si="6"/>
        <v>511.15384615384613</v>
      </c>
      <c r="K23" s="347">
        <f t="shared" si="7"/>
        <v>564.95951417004051</v>
      </c>
      <c r="L23" s="347">
        <f t="shared" si="8"/>
        <v>564.95951417004051</v>
      </c>
      <c r="M23" s="347">
        <f t="shared" si="9"/>
        <v>618.76518218623482</v>
      </c>
      <c r="N23" s="347">
        <f t="shared" si="10"/>
        <v>591.86234817813761</v>
      </c>
      <c r="O23" s="347">
        <f t="shared" si="11"/>
        <v>564.95951417004051</v>
      </c>
      <c r="P23" s="347">
        <f t="shared" si="12"/>
        <v>564.95951417004051</v>
      </c>
      <c r="Q23" s="219">
        <f t="shared" si="13"/>
        <v>591.86234817813761</v>
      </c>
      <c r="R23" s="21"/>
    </row>
    <row r="24" spans="1:18" hidden="1" x14ac:dyDescent="0.25">
      <c r="A24" s="57" t="s">
        <v>124</v>
      </c>
      <c r="B24" s="351">
        <v>1.5</v>
      </c>
      <c r="C24" s="113">
        <f>ROUND('для расчета'!N24,0)</f>
        <v>6530</v>
      </c>
      <c r="D24" s="113">
        <f t="shared" si="0"/>
        <v>17.624831309041834</v>
      </c>
      <c r="E24" s="220">
        <f t="shared" si="1"/>
        <v>26.437246963562753</v>
      </c>
      <c r="F24" s="347">
        <f t="shared" si="2"/>
        <v>396.55870445344129</v>
      </c>
      <c r="G24" s="347">
        <f t="shared" si="3"/>
        <v>528.74493927125502</v>
      </c>
      <c r="H24" s="347">
        <f t="shared" si="4"/>
        <v>555.18218623481778</v>
      </c>
      <c r="I24" s="347">
        <f t="shared" si="5"/>
        <v>555.18218623481778</v>
      </c>
      <c r="J24" s="347">
        <f t="shared" si="6"/>
        <v>502.30769230769232</v>
      </c>
      <c r="K24" s="347">
        <f t="shared" si="7"/>
        <v>555.18218623481778</v>
      </c>
      <c r="L24" s="347">
        <f t="shared" si="8"/>
        <v>555.18218623481778</v>
      </c>
      <c r="M24" s="347">
        <f t="shared" si="9"/>
        <v>608.05668016194329</v>
      </c>
      <c r="N24" s="347">
        <f t="shared" si="10"/>
        <v>581.61943319838053</v>
      </c>
      <c r="O24" s="347">
        <f t="shared" si="11"/>
        <v>555.18218623481778</v>
      </c>
      <c r="P24" s="347">
        <f t="shared" si="12"/>
        <v>555.18218623481778</v>
      </c>
      <c r="Q24" s="219">
        <f t="shared" si="13"/>
        <v>581.61943319838053</v>
      </c>
      <c r="R24" s="21"/>
    </row>
    <row r="25" spans="1:18" hidden="1" x14ac:dyDescent="0.25">
      <c r="A25" s="57" t="s">
        <v>125</v>
      </c>
      <c r="B25" s="351">
        <v>1.5</v>
      </c>
      <c r="C25" s="113">
        <f>ROUND('для расчета'!N25,0)</f>
        <v>6588</v>
      </c>
      <c r="D25" s="113">
        <f t="shared" si="0"/>
        <v>17.781376518218625</v>
      </c>
      <c r="E25" s="220">
        <f t="shared" si="1"/>
        <v>26.672064777327936</v>
      </c>
      <c r="F25" s="347">
        <f t="shared" si="2"/>
        <v>400.08097165991904</v>
      </c>
      <c r="G25" s="347">
        <f t="shared" si="3"/>
        <v>533.44129554655876</v>
      </c>
      <c r="H25" s="347">
        <f t="shared" si="4"/>
        <v>560.1133603238867</v>
      </c>
      <c r="I25" s="347">
        <f t="shared" si="5"/>
        <v>560.1133603238867</v>
      </c>
      <c r="J25" s="347">
        <f t="shared" si="6"/>
        <v>506.76923076923077</v>
      </c>
      <c r="K25" s="347">
        <f t="shared" si="7"/>
        <v>560.1133603238867</v>
      </c>
      <c r="L25" s="347">
        <f t="shared" si="8"/>
        <v>560.1133603238867</v>
      </c>
      <c r="M25" s="347">
        <f t="shared" si="9"/>
        <v>613.45748987854256</v>
      </c>
      <c r="N25" s="347">
        <f t="shared" si="10"/>
        <v>586.78542510121463</v>
      </c>
      <c r="O25" s="347">
        <f t="shared" si="11"/>
        <v>560.1133603238867</v>
      </c>
      <c r="P25" s="347">
        <f t="shared" si="12"/>
        <v>560.1133603238867</v>
      </c>
      <c r="Q25" s="219">
        <f t="shared" si="13"/>
        <v>586.78542510121463</v>
      </c>
      <c r="R25" s="21"/>
    </row>
    <row r="26" spans="1:18" hidden="1" x14ac:dyDescent="0.25">
      <c r="A26" s="57" t="s">
        <v>126</v>
      </c>
      <c r="B26" s="351">
        <v>1.5</v>
      </c>
      <c r="C26" s="113">
        <f>ROUND('для расчета'!N26,0)</f>
        <v>6726</v>
      </c>
      <c r="D26" s="113">
        <f t="shared" si="0"/>
        <v>18.153846153846153</v>
      </c>
      <c r="E26" s="220">
        <f t="shared" si="1"/>
        <v>27.23076923076923</v>
      </c>
      <c r="F26" s="347">
        <f t="shared" si="2"/>
        <v>408.46153846153845</v>
      </c>
      <c r="G26" s="347">
        <f t="shared" si="3"/>
        <v>544.61538461538464</v>
      </c>
      <c r="H26" s="347">
        <f t="shared" si="4"/>
        <v>571.84615384615381</v>
      </c>
      <c r="I26" s="347">
        <f t="shared" si="5"/>
        <v>571.84615384615381</v>
      </c>
      <c r="J26" s="347">
        <f t="shared" si="6"/>
        <v>517.38461538461536</v>
      </c>
      <c r="K26" s="347">
        <f t="shared" si="7"/>
        <v>571.84615384615381</v>
      </c>
      <c r="L26" s="347">
        <f t="shared" si="8"/>
        <v>571.84615384615381</v>
      </c>
      <c r="M26" s="347">
        <f t="shared" si="9"/>
        <v>626.30769230769226</v>
      </c>
      <c r="N26" s="347">
        <f t="shared" si="10"/>
        <v>599.07692307692309</v>
      </c>
      <c r="O26" s="347">
        <f t="shared" si="11"/>
        <v>571.84615384615381</v>
      </c>
      <c r="P26" s="347">
        <f t="shared" si="12"/>
        <v>571.84615384615381</v>
      </c>
      <c r="Q26" s="219">
        <f t="shared" si="13"/>
        <v>599.07692307692309</v>
      </c>
      <c r="R26" s="21"/>
    </row>
    <row r="27" spans="1:18" hidden="1" x14ac:dyDescent="0.25">
      <c r="A27" s="323" t="s">
        <v>127</v>
      </c>
      <c r="B27" s="352">
        <v>3.75</v>
      </c>
      <c r="C27" s="113">
        <f>ROUND('для расчета'!N27,0)</f>
        <v>16440</v>
      </c>
      <c r="D27" s="113">
        <f t="shared" si="0"/>
        <v>17.748987854251013</v>
      </c>
      <c r="E27" s="220">
        <f t="shared" si="1"/>
        <v>66.558704453441294</v>
      </c>
      <c r="F27" s="347">
        <f t="shared" si="2"/>
        <v>998.38056680161935</v>
      </c>
      <c r="G27" s="347">
        <f t="shared" si="3"/>
        <v>1331.1740890688259</v>
      </c>
      <c r="H27" s="347">
        <f t="shared" si="4"/>
        <v>1397.7327935222672</v>
      </c>
      <c r="I27" s="347">
        <f t="shared" si="5"/>
        <v>1397.7327935222672</v>
      </c>
      <c r="J27" s="347">
        <f t="shared" si="6"/>
        <v>1264.6153846153845</v>
      </c>
      <c r="K27" s="347">
        <f t="shared" si="7"/>
        <v>1397.7327935222672</v>
      </c>
      <c r="L27" s="347">
        <f t="shared" si="8"/>
        <v>1397.7327935222672</v>
      </c>
      <c r="M27" s="347">
        <f t="shared" si="9"/>
        <v>1530.8502024291497</v>
      </c>
      <c r="N27" s="347">
        <f t="shared" si="10"/>
        <v>1464.2914979757084</v>
      </c>
      <c r="O27" s="347">
        <f t="shared" si="11"/>
        <v>1397.7327935222672</v>
      </c>
      <c r="P27" s="347">
        <f t="shared" si="12"/>
        <v>1397.7327935222672</v>
      </c>
      <c r="Q27" s="219">
        <f t="shared" si="13"/>
        <v>1464.2914979757084</v>
      </c>
      <c r="R27" s="21"/>
    </row>
    <row r="28" spans="1:18" hidden="1" x14ac:dyDescent="0.25">
      <c r="A28" s="323" t="s">
        <v>128</v>
      </c>
      <c r="B28" s="352">
        <v>1</v>
      </c>
      <c r="C28" s="113">
        <f>ROUND('для расчета'!N28,0)</f>
        <v>4392</v>
      </c>
      <c r="D28" s="113">
        <f t="shared" si="0"/>
        <v>17.781376518218625</v>
      </c>
      <c r="E28" s="220">
        <f t="shared" si="1"/>
        <v>17.781376518218625</v>
      </c>
      <c r="F28" s="347">
        <f t="shared" si="2"/>
        <v>266.72064777327938</v>
      </c>
      <c r="G28" s="347">
        <f t="shared" si="3"/>
        <v>355.62753036437249</v>
      </c>
      <c r="H28" s="347">
        <f t="shared" si="4"/>
        <v>373.40890688259111</v>
      </c>
      <c r="I28" s="347">
        <f t="shared" si="5"/>
        <v>373.40890688259111</v>
      </c>
      <c r="J28" s="347">
        <f t="shared" si="6"/>
        <v>337.84615384615387</v>
      </c>
      <c r="K28" s="347">
        <f t="shared" si="7"/>
        <v>373.40890688259111</v>
      </c>
      <c r="L28" s="347">
        <f t="shared" si="8"/>
        <v>373.40890688259111</v>
      </c>
      <c r="M28" s="347">
        <f t="shared" si="9"/>
        <v>408.97165991902835</v>
      </c>
      <c r="N28" s="347">
        <f t="shared" si="10"/>
        <v>391.19028340080973</v>
      </c>
      <c r="O28" s="347">
        <f t="shared" si="11"/>
        <v>373.40890688259111</v>
      </c>
      <c r="P28" s="347">
        <f t="shared" si="12"/>
        <v>373.40890688259111</v>
      </c>
      <c r="Q28" s="219">
        <f t="shared" si="13"/>
        <v>391.19028340080973</v>
      </c>
      <c r="R28" s="21"/>
    </row>
    <row r="29" spans="1:18" hidden="1" x14ac:dyDescent="0.25">
      <c r="A29" s="323" t="s">
        <v>132</v>
      </c>
      <c r="B29" s="352">
        <v>0.5</v>
      </c>
      <c r="C29" s="113">
        <f>ROUND('для расчета'!N29,0)</f>
        <v>1925</v>
      </c>
      <c r="D29" s="113">
        <f t="shared" si="0"/>
        <v>15.587044534412955</v>
      </c>
      <c r="E29" s="220">
        <f t="shared" si="1"/>
        <v>7.7935222672064777</v>
      </c>
      <c r="F29" s="347">
        <f t="shared" si="2"/>
        <v>116.90283400809716</v>
      </c>
      <c r="G29" s="347">
        <f t="shared" si="3"/>
        <v>155.87044534412956</v>
      </c>
      <c r="H29" s="347">
        <f t="shared" si="4"/>
        <v>163.66396761133603</v>
      </c>
      <c r="I29" s="347">
        <f t="shared" si="5"/>
        <v>163.66396761133603</v>
      </c>
      <c r="J29" s="347">
        <f t="shared" si="6"/>
        <v>148.07692307692307</v>
      </c>
      <c r="K29" s="347">
        <f t="shared" si="7"/>
        <v>163.66396761133603</v>
      </c>
      <c r="L29" s="347">
        <f t="shared" si="8"/>
        <v>163.66396761133603</v>
      </c>
      <c r="M29" s="347">
        <f t="shared" si="9"/>
        <v>179.25101214574897</v>
      </c>
      <c r="N29" s="347">
        <f t="shared" si="10"/>
        <v>171.4574898785425</v>
      </c>
      <c r="O29" s="347">
        <f t="shared" si="11"/>
        <v>163.66396761133603</v>
      </c>
      <c r="P29" s="347">
        <f t="shared" si="12"/>
        <v>163.66396761133603</v>
      </c>
      <c r="Q29" s="219">
        <f t="shared" si="13"/>
        <v>171.4574898785425</v>
      </c>
      <c r="R29" s="21"/>
    </row>
    <row r="30" spans="1:18" s="146" customFormat="1" hidden="1" x14ac:dyDescent="0.25">
      <c r="A30" s="323" t="s">
        <v>133</v>
      </c>
      <c r="B30" s="352">
        <v>1</v>
      </c>
      <c r="C30" s="113">
        <f>ROUND('для расчета'!N30,0)</f>
        <v>5004</v>
      </c>
      <c r="D30" s="113">
        <f t="shared" si="0"/>
        <v>20.25910931174089</v>
      </c>
      <c r="E30" s="220">
        <f t="shared" si="1"/>
        <v>20.25910931174089</v>
      </c>
      <c r="F30" s="347">
        <f t="shared" si="2"/>
        <v>303.88663967611336</v>
      </c>
      <c r="G30" s="347">
        <f t="shared" si="3"/>
        <v>405.18218623481778</v>
      </c>
      <c r="H30" s="347">
        <f t="shared" si="4"/>
        <v>425.44129554655871</v>
      </c>
      <c r="I30" s="347">
        <f t="shared" si="5"/>
        <v>425.44129554655871</v>
      </c>
      <c r="J30" s="347">
        <f t="shared" si="6"/>
        <v>384.92307692307691</v>
      </c>
      <c r="K30" s="347">
        <f t="shared" si="7"/>
        <v>425.44129554655871</v>
      </c>
      <c r="L30" s="347">
        <f t="shared" si="8"/>
        <v>425.44129554655871</v>
      </c>
      <c r="M30" s="347">
        <f t="shared" si="9"/>
        <v>465.95951417004045</v>
      </c>
      <c r="N30" s="347">
        <f t="shared" si="10"/>
        <v>445.70040485829958</v>
      </c>
      <c r="O30" s="347">
        <f t="shared" si="11"/>
        <v>425.44129554655871</v>
      </c>
      <c r="P30" s="347">
        <f t="shared" si="12"/>
        <v>425.44129554655871</v>
      </c>
      <c r="Q30" s="219">
        <f t="shared" si="13"/>
        <v>445.70040485829958</v>
      </c>
      <c r="R30" s="21"/>
    </row>
    <row r="31" spans="1:18" hidden="1" x14ac:dyDescent="0.25">
      <c r="A31" s="323" t="s">
        <v>129</v>
      </c>
      <c r="B31" s="352">
        <v>0.5</v>
      </c>
      <c r="C31" s="113">
        <f>ROUND('для расчета'!N31,0)</f>
        <v>2502</v>
      </c>
      <c r="D31" s="113">
        <f t="shared" si="0"/>
        <v>20.25910931174089</v>
      </c>
      <c r="E31" s="220">
        <f t="shared" si="1"/>
        <v>10.129554655870445</v>
      </c>
      <c r="F31" s="347">
        <f t="shared" si="2"/>
        <v>151.94331983805668</v>
      </c>
      <c r="G31" s="347">
        <f t="shared" si="3"/>
        <v>202.59109311740889</v>
      </c>
      <c r="H31" s="347">
        <f t="shared" si="4"/>
        <v>212.72064777327935</v>
      </c>
      <c r="I31" s="347">
        <f t="shared" si="5"/>
        <v>212.72064777327935</v>
      </c>
      <c r="J31" s="347">
        <f t="shared" si="6"/>
        <v>192.46153846153845</v>
      </c>
      <c r="K31" s="347">
        <f t="shared" si="7"/>
        <v>212.72064777327935</v>
      </c>
      <c r="L31" s="347">
        <f t="shared" si="8"/>
        <v>212.72064777327935</v>
      </c>
      <c r="M31" s="347">
        <f t="shared" si="9"/>
        <v>232.97975708502022</v>
      </c>
      <c r="N31" s="347">
        <f t="shared" si="10"/>
        <v>222.85020242914979</v>
      </c>
      <c r="O31" s="347">
        <f t="shared" si="11"/>
        <v>212.72064777327935</v>
      </c>
      <c r="P31" s="347">
        <f t="shared" si="12"/>
        <v>212.72064777327935</v>
      </c>
      <c r="Q31" s="219">
        <f t="shared" si="13"/>
        <v>222.85020242914979</v>
      </c>
      <c r="R31" s="21"/>
    </row>
    <row r="32" spans="1:18" ht="15.75" thickBot="1" x14ac:dyDescent="0.3">
      <c r="A32" s="356" t="s">
        <v>20</v>
      </c>
      <c r="B32" s="357">
        <v>1.5</v>
      </c>
      <c r="C32" s="120">
        <f>ROUND('для расчета'!N32,0)</f>
        <v>6495</v>
      </c>
      <c r="D32" s="120">
        <f t="shared" si="0"/>
        <v>17.530364372469634</v>
      </c>
      <c r="E32" s="187">
        <f t="shared" si="1"/>
        <v>26.295546558704455</v>
      </c>
      <c r="F32" s="349">
        <f>E32*15</f>
        <v>394.43319838056681</v>
      </c>
      <c r="G32" s="349">
        <f t="shared" si="3"/>
        <v>525.91093117408911</v>
      </c>
      <c r="H32" s="349">
        <f t="shared" si="4"/>
        <v>552.20647773279359</v>
      </c>
      <c r="I32" s="349">
        <f t="shared" si="5"/>
        <v>552.20647773279359</v>
      </c>
      <c r="J32" s="349">
        <f t="shared" si="6"/>
        <v>499.61538461538464</v>
      </c>
      <c r="K32" s="349">
        <f t="shared" si="7"/>
        <v>552.20647773279359</v>
      </c>
      <c r="L32" s="349">
        <f t="shared" si="8"/>
        <v>552.20647773279359</v>
      </c>
      <c r="M32" s="349">
        <f t="shared" si="9"/>
        <v>604.79757085020242</v>
      </c>
      <c r="N32" s="349">
        <f t="shared" si="10"/>
        <v>578.50202429149806</v>
      </c>
      <c r="O32" s="349">
        <f t="shared" si="11"/>
        <v>552.20647773279359</v>
      </c>
      <c r="P32" s="349">
        <f t="shared" si="12"/>
        <v>552.20647773279359</v>
      </c>
      <c r="Q32" s="355">
        <f t="shared" si="13"/>
        <v>578.50202429149806</v>
      </c>
      <c r="R32" s="21"/>
    </row>
    <row r="33" spans="1:18" ht="15.75" thickBot="1" x14ac:dyDescent="0.3">
      <c r="A33" s="66" t="s">
        <v>22</v>
      </c>
      <c r="B33" s="184">
        <f>B21+B32</f>
        <v>15.75</v>
      </c>
      <c r="C33" s="127">
        <f>ROUND('для расчета'!N33,0)</f>
        <v>69822</v>
      </c>
      <c r="D33" s="127">
        <f t="shared" si="0"/>
        <v>17.94794679005205</v>
      </c>
      <c r="E33" s="127">
        <f>E21+E32</f>
        <v>282.68016194331983</v>
      </c>
      <c r="F33" s="127">
        <f t="shared" ref="F33:Q33" si="14">F21+F32</f>
        <v>4240.2024291497974</v>
      </c>
      <c r="G33" s="127">
        <f t="shared" si="14"/>
        <v>5653.6032388663962</v>
      </c>
      <c r="H33" s="127">
        <f t="shared" si="14"/>
        <v>5936.2834008097161</v>
      </c>
      <c r="I33" s="127">
        <f t="shared" si="14"/>
        <v>5936.2834008097161</v>
      </c>
      <c r="J33" s="127">
        <f t="shared" si="14"/>
        <v>5370.9230769230762</v>
      </c>
      <c r="K33" s="127">
        <f t="shared" si="14"/>
        <v>5936.2834008097161</v>
      </c>
      <c r="L33" s="127">
        <f t="shared" si="14"/>
        <v>5936.2834008097161</v>
      </c>
      <c r="M33" s="127">
        <f t="shared" si="14"/>
        <v>6501.643724696356</v>
      </c>
      <c r="N33" s="127">
        <f t="shared" si="14"/>
        <v>6218.9635627530361</v>
      </c>
      <c r="O33" s="127">
        <f t="shared" si="14"/>
        <v>5936.2834008097161</v>
      </c>
      <c r="P33" s="127">
        <f t="shared" si="14"/>
        <v>5936.2834008097161</v>
      </c>
      <c r="Q33" s="127">
        <f t="shared" si="14"/>
        <v>6218.9635627530361</v>
      </c>
      <c r="R33" s="21"/>
    </row>
    <row r="34" spans="1:18" x14ac:dyDescent="0.25">
      <c r="A34" s="185"/>
      <c r="B34" s="186"/>
      <c r="C34" s="187"/>
      <c r="D34" s="187"/>
      <c r="E34" s="187"/>
      <c r="F34" s="187"/>
      <c r="G34" s="187"/>
      <c r="H34" s="187"/>
      <c r="I34" s="187"/>
      <c r="J34" s="187"/>
      <c r="K34" s="187"/>
      <c r="L34" s="187"/>
      <c r="M34" s="187"/>
      <c r="N34" s="187"/>
      <c r="O34" s="187"/>
      <c r="P34" s="187"/>
      <c r="Q34" s="187"/>
      <c r="R34" s="21"/>
    </row>
    <row r="35" spans="1:18" ht="87.75" customHeight="1" x14ac:dyDescent="0.25"/>
    <row r="36" spans="1:18" ht="15.75" thickBot="1" x14ac:dyDescent="0.3">
      <c r="A36" s="586" t="s">
        <v>116</v>
      </c>
      <c r="B36" s="586"/>
      <c r="C36" s="586"/>
      <c r="D36" s="586"/>
      <c r="E36" s="586"/>
      <c r="F36" s="586"/>
      <c r="G36" s="586"/>
      <c r="H36" s="586"/>
      <c r="I36" s="586"/>
      <c r="J36" s="586"/>
      <c r="K36" s="586"/>
      <c r="L36" s="586"/>
      <c r="M36" s="586"/>
      <c r="N36" s="586"/>
      <c r="O36" s="586"/>
      <c r="P36" s="586"/>
      <c r="Q36" s="586"/>
    </row>
    <row r="37" spans="1:18" ht="36.75" customHeight="1" thickBot="1" x14ac:dyDescent="0.3">
      <c r="A37" s="554" t="s">
        <v>53</v>
      </c>
      <c r="B37" s="527" t="s">
        <v>10</v>
      </c>
      <c r="C37" s="527" t="s">
        <v>145</v>
      </c>
      <c r="D37" s="527" t="s">
        <v>38</v>
      </c>
      <c r="E37" s="527" t="s">
        <v>70</v>
      </c>
      <c r="F37" s="661" t="s">
        <v>146</v>
      </c>
      <c r="G37" s="662"/>
      <c r="H37" s="662"/>
      <c r="I37" s="662"/>
      <c r="J37" s="662"/>
      <c r="K37" s="662"/>
      <c r="L37" s="662"/>
      <c r="M37" s="662"/>
      <c r="N37" s="662"/>
      <c r="O37" s="662"/>
      <c r="P37" s="662"/>
      <c r="Q37" s="663"/>
    </row>
    <row r="38" spans="1:18" x14ac:dyDescent="0.25">
      <c r="A38" s="555"/>
      <c r="B38" s="528"/>
      <c r="C38" s="528"/>
      <c r="D38" s="528"/>
      <c r="E38" s="528"/>
      <c r="F38" s="527" t="s">
        <v>147</v>
      </c>
      <c r="G38" s="527" t="s">
        <v>148</v>
      </c>
      <c r="H38" s="527" t="s">
        <v>149</v>
      </c>
      <c r="I38" s="527" t="s">
        <v>150</v>
      </c>
      <c r="J38" s="527" t="s">
        <v>151</v>
      </c>
      <c r="K38" s="527" t="s">
        <v>152</v>
      </c>
      <c r="L38" s="527" t="s">
        <v>153</v>
      </c>
      <c r="M38" s="527" t="s">
        <v>154</v>
      </c>
      <c r="N38" s="527" t="s">
        <v>155</v>
      </c>
      <c r="O38" s="527" t="s">
        <v>156</v>
      </c>
      <c r="P38" s="527" t="s">
        <v>157</v>
      </c>
      <c r="Q38" s="527" t="s">
        <v>158</v>
      </c>
    </row>
    <row r="39" spans="1:18" x14ac:dyDescent="0.25">
      <c r="A39" s="555"/>
      <c r="B39" s="528"/>
      <c r="C39" s="528"/>
      <c r="D39" s="528"/>
      <c r="E39" s="528"/>
      <c r="F39" s="528"/>
      <c r="G39" s="528"/>
      <c r="H39" s="528"/>
      <c r="I39" s="528"/>
      <c r="J39" s="528"/>
      <c r="K39" s="528"/>
      <c r="L39" s="528"/>
      <c r="M39" s="528"/>
      <c r="N39" s="528"/>
      <c r="O39" s="528"/>
      <c r="P39" s="528"/>
      <c r="Q39" s="528"/>
    </row>
    <row r="40" spans="1:18" ht="15" customHeight="1" x14ac:dyDescent="0.25">
      <c r="A40" s="555"/>
      <c r="B40" s="528"/>
      <c r="C40" s="528"/>
      <c r="D40" s="528"/>
      <c r="E40" s="528"/>
      <c r="F40" s="528"/>
      <c r="G40" s="528"/>
      <c r="H40" s="528"/>
      <c r="I40" s="528"/>
      <c r="J40" s="528"/>
      <c r="K40" s="528"/>
      <c r="L40" s="528"/>
      <c r="M40" s="528"/>
      <c r="N40" s="528"/>
      <c r="O40" s="528"/>
      <c r="P40" s="528"/>
      <c r="Q40" s="528"/>
    </row>
    <row r="41" spans="1:18" x14ac:dyDescent="0.25">
      <c r="A41" s="555"/>
      <c r="B41" s="528"/>
      <c r="C41" s="528"/>
      <c r="D41" s="528"/>
      <c r="E41" s="528"/>
      <c r="F41" s="528"/>
      <c r="G41" s="528"/>
      <c r="H41" s="528"/>
      <c r="I41" s="528"/>
      <c r="J41" s="528"/>
      <c r="K41" s="528"/>
      <c r="L41" s="528"/>
      <c r="M41" s="528"/>
      <c r="N41" s="528"/>
      <c r="O41" s="528"/>
      <c r="P41" s="528"/>
      <c r="Q41" s="528"/>
    </row>
    <row r="42" spans="1:18" x14ac:dyDescent="0.25">
      <c r="A42" s="555"/>
      <c r="B42" s="528"/>
      <c r="C42" s="528"/>
      <c r="D42" s="528"/>
      <c r="E42" s="528"/>
      <c r="F42" s="528"/>
      <c r="G42" s="528"/>
      <c r="H42" s="528"/>
      <c r="I42" s="528"/>
      <c r="J42" s="528"/>
      <c r="K42" s="528"/>
      <c r="L42" s="528"/>
      <c r="M42" s="528"/>
      <c r="N42" s="528"/>
      <c r="O42" s="528"/>
      <c r="P42" s="528"/>
      <c r="Q42" s="528"/>
    </row>
    <row r="43" spans="1:18" x14ac:dyDescent="0.25">
      <c r="A43" s="555"/>
      <c r="B43" s="528"/>
      <c r="C43" s="528"/>
      <c r="D43" s="528"/>
      <c r="E43" s="528"/>
      <c r="F43" s="528"/>
      <c r="G43" s="528"/>
      <c r="H43" s="528"/>
      <c r="I43" s="528"/>
      <c r="J43" s="528"/>
      <c r="K43" s="528"/>
      <c r="L43" s="528"/>
      <c r="M43" s="528"/>
      <c r="N43" s="528"/>
      <c r="O43" s="528"/>
      <c r="P43" s="528"/>
      <c r="Q43" s="528"/>
    </row>
    <row r="44" spans="1:18" ht="15.75" thickBot="1" x14ac:dyDescent="0.3">
      <c r="A44" s="556"/>
      <c r="B44" s="529"/>
      <c r="C44" s="528"/>
      <c r="D44" s="528"/>
      <c r="E44" s="529"/>
      <c r="F44" s="529"/>
      <c r="G44" s="529"/>
      <c r="H44" s="529"/>
      <c r="I44" s="529"/>
      <c r="J44" s="529"/>
      <c r="K44" s="529"/>
      <c r="L44" s="529"/>
      <c r="M44" s="529"/>
      <c r="N44" s="529"/>
      <c r="O44" s="529"/>
      <c r="P44" s="529"/>
      <c r="Q44" s="529"/>
    </row>
    <row r="45" spans="1:18" x14ac:dyDescent="0.25">
      <c r="A45" s="2" t="s">
        <v>137</v>
      </c>
      <c r="B45" s="293">
        <f>B46+B47+B48+B49+B50+B51+B52+B53+B55+B54</f>
        <v>13.75</v>
      </c>
      <c r="C45" s="105">
        <f>ROUND('для расчета'!N45,0)</f>
        <v>60825</v>
      </c>
      <c r="D45" s="105">
        <f>C45/B45/$T$7</f>
        <v>17.909458962090543</v>
      </c>
      <c r="E45" s="220">
        <f>C45/$T$7</f>
        <v>246.25506072874495</v>
      </c>
      <c r="F45" s="347">
        <f>E45*15</f>
        <v>3693.8259109311743</v>
      </c>
      <c r="G45" s="347">
        <f>E45*20</f>
        <v>4925.1012145748991</v>
      </c>
      <c r="H45" s="347">
        <f>E45*21</f>
        <v>5171.356275303644</v>
      </c>
      <c r="I45" s="347">
        <f>E45*21</f>
        <v>5171.356275303644</v>
      </c>
      <c r="J45" s="347">
        <f>E45*19</f>
        <v>4678.8461538461543</v>
      </c>
      <c r="K45" s="347">
        <f>E45*21</f>
        <v>5171.356275303644</v>
      </c>
      <c r="L45" s="347">
        <f>E45*21</f>
        <v>5171.356275303644</v>
      </c>
      <c r="M45" s="347">
        <f>E45*23</f>
        <v>5663.8663967611337</v>
      </c>
      <c r="N45" s="347">
        <f>E45*22</f>
        <v>5417.6113360323889</v>
      </c>
      <c r="O45" s="347">
        <f>E45*21</f>
        <v>5171.356275303644</v>
      </c>
      <c r="P45" s="347">
        <f>E45*21</f>
        <v>5171.356275303644</v>
      </c>
      <c r="Q45" s="105">
        <f>E45*22</f>
        <v>5417.6113360323889</v>
      </c>
    </row>
    <row r="46" spans="1:18" hidden="1" x14ac:dyDescent="0.25">
      <c r="A46" s="295" t="s">
        <v>84</v>
      </c>
      <c r="B46" s="291">
        <v>1.5</v>
      </c>
      <c r="C46" s="113">
        <f>ROUND('для расчета'!N46,0)</f>
        <v>6576</v>
      </c>
      <c r="D46" s="113">
        <f t="shared" ref="D46:D57" si="15">C46/B46/$T$7</f>
        <v>17.748987854251013</v>
      </c>
      <c r="E46" s="220">
        <f t="shared" ref="E46:E56" si="16">C46/$T$7</f>
        <v>26.623481781376519</v>
      </c>
      <c r="F46" s="347">
        <f t="shared" ref="F46:F56" si="17">E46*15</f>
        <v>399.35222672064776</v>
      </c>
      <c r="G46" s="347">
        <f t="shared" ref="G46:G56" si="18">E46*20</f>
        <v>532.46963562753035</v>
      </c>
      <c r="H46" s="347">
        <f t="shared" ref="H46:H56" si="19">E46*21</f>
        <v>559.09311740890689</v>
      </c>
      <c r="I46" s="347">
        <f t="shared" ref="I46:I56" si="20">E46*21</f>
        <v>559.09311740890689</v>
      </c>
      <c r="J46" s="347">
        <f t="shared" ref="J46:J56" si="21">E46*19</f>
        <v>505.84615384615387</v>
      </c>
      <c r="K46" s="347">
        <f t="shared" ref="K46:K56" si="22">E46*21</f>
        <v>559.09311740890689</v>
      </c>
      <c r="L46" s="347">
        <f t="shared" ref="L46:L56" si="23">E46*21</f>
        <v>559.09311740890689</v>
      </c>
      <c r="M46" s="347">
        <f t="shared" ref="M46:M56" si="24">E46*23</f>
        <v>612.34008097165997</v>
      </c>
      <c r="N46" s="347">
        <f t="shared" ref="N46:N56" si="25">E46*22</f>
        <v>585.71659919028343</v>
      </c>
      <c r="O46" s="347">
        <f t="shared" ref="O46:O56" si="26">E46*21</f>
        <v>559.09311740890689</v>
      </c>
      <c r="P46" s="347">
        <f t="shared" ref="P46:P56" si="27">E46*21</f>
        <v>559.09311740890689</v>
      </c>
      <c r="Q46" s="219">
        <f t="shared" ref="Q46:Q56" si="28">E46*22</f>
        <v>585.71659919028343</v>
      </c>
    </row>
    <row r="47" spans="1:18" hidden="1" x14ac:dyDescent="0.25">
      <c r="A47" s="295" t="s">
        <v>123</v>
      </c>
      <c r="B47" s="291">
        <v>1.5</v>
      </c>
      <c r="C47" s="113">
        <f>ROUND('для расчета'!N47,0)</f>
        <v>6645</v>
      </c>
      <c r="D47" s="113">
        <f t="shared" si="15"/>
        <v>17.935222672064778</v>
      </c>
      <c r="E47" s="220">
        <f t="shared" si="16"/>
        <v>26.902834008097166</v>
      </c>
      <c r="F47" s="347">
        <f t="shared" si="17"/>
        <v>403.5425101214575</v>
      </c>
      <c r="G47" s="347">
        <f t="shared" si="18"/>
        <v>538.05668016194329</v>
      </c>
      <c r="H47" s="347">
        <f t="shared" si="19"/>
        <v>564.95951417004051</v>
      </c>
      <c r="I47" s="347">
        <f t="shared" si="20"/>
        <v>564.95951417004051</v>
      </c>
      <c r="J47" s="347">
        <f t="shared" si="21"/>
        <v>511.15384615384613</v>
      </c>
      <c r="K47" s="347">
        <f t="shared" si="22"/>
        <v>564.95951417004051</v>
      </c>
      <c r="L47" s="347">
        <f t="shared" si="23"/>
        <v>564.95951417004051</v>
      </c>
      <c r="M47" s="347">
        <f t="shared" si="24"/>
        <v>618.76518218623482</v>
      </c>
      <c r="N47" s="347">
        <f t="shared" si="25"/>
        <v>591.86234817813761</v>
      </c>
      <c r="O47" s="347">
        <f t="shared" si="26"/>
        <v>564.95951417004051</v>
      </c>
      <c r="P47" s="347">
        <f t="shared" si="27"/>
        <v>564.95951417004051</v>
      </c>
      <c r="Q47" s="219">
        <f t="shared" si="28"/>
        <v>591.86234817813761</v>
      </c>
    </row>
    <row r="48" spans="1:18" hidden="1" x14ac:dyDescent="0.25">
      <c r="A48" s="295" t="s">
        <v>124</v>
      </c>
      <c r="B48" s="291">
        <v>1.5</v>
      </c>
      <c r="C48" s="113">
        <f>ROUND('для расчета'!N48,0)</f>
        <v>6530</v>
      </c>
      <c r="D48" s="113">
        <f t="shared" si="15"/>
        <v>17.624831309041834</v>
      </c>
      <c r="E48" s="220">
        <f t="shared" si="16"/>
        <v>26.437246963562753</v>
      </c>
      <c r="F48" s="347">
        <f t="shared" si="17"/>
        <v>396.55870445344129</v>
      </c>
      <c r="G48" s="347">
        <f t="shared" si="18"/>
        <v>528.74493927125502</v>
      </c>
      <c r="H48" s="347">
        <f t="shared" si="19"/>
        <v>555.18218623481778</v>
      </c>
      <c r="I48" s="347">
        <f t="shared" si="20"/>
        <v>555.18218623481778</v>
      </c>
      <c r="J48" s="347">
        <f t="shared" si="21"/>
        <v>502.30769230769232</v>
      </c>
      <c r="K48" s="347">
        <f t="shared" si="22"/>
        <v>555.18218623481778</v>
      </c>
      <c r="L48" s="347">
        <f t="shared" si="23"/>
        <v>555.18218623481778</v>
      </c>
      <c r="M48" s="347">
        <f t="shared" si="24"/>
        <v>608.05668016194329</v>
      </c>
      <c r="N48" s="347">
        <f t="shared" si="25"/>
        <v>581.61943319838053</v>
      </c>
      <c r="O48" s="347">
        <f t="shared" si="26"/>
        <v>555.18218623481778</v>
      </c>
      <c r="P48" s="347">
        <f t="shared" si="27"/>
        <v>555.18218623481778</v>
      </c>
      <c r="Q48" s="219">
        <f t="shared" si="28"/>
        <v>581.61943319838053</v>
      </c>
    </row>
    <row r="49" spans="1:22" hidden="1" x14ac:dyDescent="0.25">
      <c r="A49" s="295" t="s">
        <v>125</v>
      </c>
      <c r="B49" s="291">
        <v>1.5</v>
      </c>
      <c r="C49" s="113">
        <f>ROUND('для расчета'!N49,0)</f>
        <v>6588</v>
      </c>
      <c r="D49" s="113">
        <f t="shared" si="15"/>
        <v>17.781376518218625</v>
      </c>
      <c r="E49" s="220">
        <f t="shared" si="16"/>
        <v>26.672064777327936</v>
      </c>
      <c r="F49" s="347">
        <f t="shared" si="17"/>
        <v>400.08097165991904</v>
      </c>
      <c r="G49" s="347">
        <f t="shared" si="18"/>
        <v>533.44129554655876</v>
      </c>
      <c r="H49" s="347">
        <f t="shared" si="19"/>
        <v>560.1133603238867</v>
      </c>
      <c r="I49" s="347">
        <f t="shared" si="20"/>
        <v>560.1133603238867</v>
      </c>
      <c r="J49" s="347">
        <f t="shared" si="21"/>
        <v>506.76923076923077</v>
      </c>
      <c r="K49" s="347">
        <f t="shared" si="22"/>
        <v>560.1133603238867</v>
      </c>
      <c r="L49" s="347">
        <f t="shared" si="23"/>
        <v>560.1133603238867</v>
      </c>
      <c r="M49" s="347">
        <f t="shared" si="24"/>
        <v>613.45748987854256</v>
      </c>
      <c r="N49" s="347">
        <f t="shared" si="25"/>
        <v>586.78542510121463</v>
      </c>
      <c r="O49" s="347">
        <f t="shared" si="26"/>
        <v>560.1133603238867</v>
      </c>
      <c r="P49" s="347">
        <f t="shared" si="27"/>
        <v>560.1133603238867</v>
      </c>
      <c r="Q49" s="219">
        <f t="shared" si="28"/>
        <v>586.78542510121463</v>
      </c>
    </row>
    <row r="50" spans="1:22" hidden="1" x14ac:dyDescent="0.25">
      <c r="A50" s="295" t="s">
        <v>126</v>
      </c>
      <c r="B50" s="291">
        <v>1.5</v>
      </c>
      <c r="C50" s="113">
        <f>ROUND('для расчета'!N50,0)</f>
        <v>6726</v>
      </c>
      <c r="D50" s="113">
        <f t="shared" si="15"/>
        <v>18.153846153846153</v>
      </c>
      <c r="E50" s="220">
        <f t="shared" si="16"/>
        <v>27.23076923076923</v>
      </c>
      <c r="F50" s="347">
        <f t="shared" si="17"/>
        <v>408.46153846153845</v>
      </c>
      <c r="G50" s="347">
        <f t="shared" si="18"/>
        <v>544.61538461538464</v>
      </c>
      <c r="H50" s="347">
        <f t="shared" si="19"/>
        <v>571.84615384615381</v>
      </c>
      <c r="I50" s="347">
        <f t="shared" si="20"/>
        <v>571.84615384615381</v>
      </c>
      <c r="J50" s="347">
        <f t="shared" si="21"/>
        <v>517.38461538461536</v>
      </c>
      <c r="K50" s="347">
        <f t="shared" si="22"/>
        <v>571.84615384615381</v>
      </c>
      <c r="L50" s="347">
        <f t="shared" si="23"/>
        <v>571.84615384615381</v>
      </c>
      <c r="M50" s="347">
        <f t="shared" si="24"/>
        <v>626.30769230769226</v>
      </c>
      <c r="N50" s="347">
        <f t="shared" si="25"/>
        <v>599.07692307692309</v>
      </c>
      <c r="O50" s="347">
        <f t="shared" si="26"/>
        <v>571.84615384615381</v>
      </c>
      <c r="P50" s="347">
        <f t="shared" si="27"/>
        <v>571.84615384615381</v>
      </c>
      <c r="Q50" s="219">
        <f t="shared" si="28"/>
        <v>599.07692307692309</v>
      </c>
    </row>
    <row r="51" spans="1:22" hidden="1" x14ac:dyDescent="0.25">
      <c r="A51" s="296" t="s">
        <v>127</v>
      </c>
      <c r="B51" s="292">
        <v>3.75</v>
      </c>
      <c r="C51" s="113">
        <f>ROUND('для расчета'!N51,0)</f>
        <v>16440</v>
      </c>
      <c r="D51" s="113">
        <f t="shared" si="15"/>
        <v>17.748987854251013</v>
      </c>
      <c r="E51" s="220">
        <f t="shared" si="16"/>
        <v>66.558704453441294</v>
      </c>
      <c r="F51" s="347">
        <f t="shared" si="17"/>
        <v>998.38056680161935</v>
      </c>
      <c r="G51" s="347">
        <f t="shared" si="18"/>
        <v>1331.1740890688259</v>
      </c>
      <c r="H51" s="347">
        <f t="shared" si="19"/>
        <v>1397.7327935222672</v>
      </c>
      <c r="I51" s="347">
        <f t="shared" si="20"/>
        <v>1397.7327935222672</v>
      </c>
      <c r="J51" s="347">
        <f t="shared" si="21"/>
        <v>1264.6153846153845</v>
      </c>
      <c r="K51" s="347">
        <f t="shared" si="22"/>
        <v>1397.7327935222672</v>
      </c>
      <c r="L51" s="347">
        <f t="shared" si="23"/>
        <v>1397.7327935222672</v>
      </c>
      <c r="M51" s="347">
        <f t="shared" si="24"/>
        <v>1530.8502024291497</v>
      </c>
      <c r="N51" s="347">
        <f t="shared" si="25"/>
        <v>1464.2914979757084</v>
      </c>
      <c r="O51" s="347">
        <f t="shared" si="26"/>
        <v>1397.7327935222672</v>
      </c>
      <c r="P51" s="347">
        <f t="shared" si="27"/>
        <v>1397.7327935222672</v>
      </c>
      <c r="Q51" s="219">
        <f t="shared" si="28"/>
        <v>1464.2914979757084</v>
      </c>
    </row>
    <row r="52" spans="1:22" hidden="1" x14ac:dyDescent="0.25">
      <c r="A52" s="296" t="s">
        <v>128</v>
      </c>
      <c r="B52" s="292">
        <v>1</v>
      </c>
      <c r="C52" s="113">
        <f>ROUND('для расчета'!N52,0)</f>
        <v>4392</v>
      </c>
      <c r="D52" s="113">
        <f t="shared" si="15"/>
        <v>17.781376518218625</v>
      </c>
      <c r="E52" s="220">
        <f t="shared" si="16"/>
        <v>17.781376518218625</v>
      </c>
      <c r="F52" s="347">
        <f t="shared" si="17"/>
        <v>266.72064777327938</v>
      </c>
      <c r="G52" s="347">
        <f t="shared" si="18"/>
        <v>355.62753036437249</v>
      </c>
      <c r="H52" s="347">
        <f t="shared" si="19"/>
        <v>373.40890688259111</v>
      </c>
      <c r="I52" s="347">
        <f t="shared" si="20"/>
        <v>373.40890688259111</v>
      </c>
      <c r="J52" s="347">
        <f t="shared" si="21"/>
        <v>337.84615384615387</v>
      </c>
      <c r="K52" s="347">
        <f t="shared" si="22"/>
        <v>373.40890688259111</v>
      </c>
      <c r="L52" s="347">
        <f t="shared" si="23"/>
        <v>373.40890688259111</v>
      </c>
      <c r="M52" s="347">
        <f t="shared" si="24"/>
        <v>408.97165991902835</v>
      </c>
      <c r="N52" s="347">
        <f t="shared" si="25"/>
        <v>391.19028340080973</v>
      </c>
      <c r="O52" s="347">
        <f t="shared" si="26"/>
        <v>373.40890688259111</v>
      </c>
      <c r="P52" s="347">
        <f t="shared" si="27"/>
        <v>373.40890688259111</v>
      </c>
      <c r="Q52" s="219">
        <f t="shared" si="28"/>
        <v>391.19028340080973</v>
      </c>
    </row>
    <row r="53" spans="1:22" hidden="1" x14ac:dyDescent="0.25">
      <c r="A53" s="296" t="s">
        <v>132</v>
      </c>
      <c r="B53" s="292">
        <v>0.5</v>
      </c>
      <c r="C53" s="113">
        <f>ROUND('для расчета'!N53,0)</f>
        <v>1925</v>
      </c>
      <c r="D53" s="113">
        <f t="shared" si="15"/>
        <v>15.587044534412955</v>
      </c>
      <c r="E53" s="220">
        <f t="shared" si="16"/>
        <v>7.7935222672064777</v>
      </c>
      <c r="F53" s="347">
        <f t="shared" si="17"/>
        <v>116.90283400809716</v>
      </c>
      <c r="G53" s="347">
        <f t="shared" si="18"/>
        <v>155.87044534412956</v>
      </c>
      <c r="H53" s="347">
        <f t="shared" si="19"/>
        <v>163.66396761133603</v>
      </c>
      <c r="I53" s="347">
        <f t="shared" si="20"/>
        <v>163.66396761133603</v>
      </c>
      <c r="J53" s="347">
        <f t="shared" si="21"/>
        <v>148.07692307692307</v>
      </c>
      <c r="K53" s="347">
        <f t="shared" si="22"/>
        <v>163.66396761133603</v>
      </c>
      <c r="L53" s="347">
        <f t="shared" si="23"/>
        <v>163.66396761133603</v>
      </c>
      <c r="M53" s="347">
        <f t="shared" si="24"/>
        <v>179.25101214574897</v>
      </c>
      <c r="N53" s="347">
        <f t="shared" si="25"/>
        <v>171.4574898785425</v>
      </c>
      <c r="O53" s="347">
        <f t="shared" si="26"/>
        <v>163.66396761133603</v>
      </c>
      <c r="P53" s="347">
        <f t="shared" si="27"/>
        <v>163.66396761133603</v>
      </c>
      <c r="Q53" s="219">
        <f t="shared" si="28"/>
        <v>171.4574898785425</v>
      </c>
    </row>
    <row r="54" spans="1:22" hidden="1" x14ac:dyDescent="0.25">
      <c r="A54" s="296" t="s">
        <v>133</v>
      </c>
      <c r="B54" s="292">
        <v>0.5</v>
      </c>
      <c r="C54" s="113">
        <f>ROUND('для расчета'!N54,0)</f>
        <v>2502</v>
      </c>
      <c r="D54" s="113">
        <f t="shared" si="15"/>
        <v>20.25910931174089</v>
      </c>
      <c r="E54" s="220">
        <f t="shared" si="16"/>
        <v>10.129554655870445</v>
      </c>
      <c r="F54" s="347">
        <f t="shared" si="17"/>
        <v>151.94331983805668</v>
      </c>
      <c r="G54" s="347">
        <f t="shared" si="18"/>
        <v>202.59109311740889</v>
      </c>
      <c r="H54" s="347">
        <f t="shared" si="19"/>
        <v>212.72064777327935</v>
      </c>
      <c r="I54" s="347">
        <f t="shared" si="20"/>
        <v>212.72064777327935</v>
      </c>
      <c r="J54" s="347">
        <f t="shared" si="21"/>
        <v>192.46153846153845</v>
      </c>
      <c r="K54" s="347">
        <f t="shared" si="22"/>
        <v>212.72064777327935</v>
      </c>
      <c r="L54" s="347">
        <f t="shared" si="23"/>
        <v>212.72064777327935</v>
      </c>
      <c r="M54" s="347">
        <f t="shared" si="24"/>
        <v>232.97975708502022</v>
      </c>
      <c r="N54" s="347">
        <f t="shared" si="25"/>
        <v>222.85020242914979</v>
      </c>
      <c r="O54" s="347">
        <f t="shared" si="26"/>
        <v>212.72064777327935</v>
      </c>
      <c r="P54" s="347">
        <f t="shared" si="27"/>
        <v>212.72064777327935</v>
      </c>
      <c r="Q54" s="219">
        <f t="shared" si="28"/>
        <v>222.85020242914979</v>
      </c>
    </row>
    <row r="55" spans="1:22" hidden="1" x14ac:dyDescent="0.25">
      <c r="A55" s="296" t="s">
        <v>129</v>
      </c>
      <c r="B55" s="292">
        <v>0.5</v>
      </c>
      <c r="C55" s="113">
        <f>ROUND('для расчета'!N55,0)</f>
        <v>2502</v>
      </c>
      <c r="D55" s="113">
        <f t="shared" si="15"/>
        <v>20.25910931174089</v>
      </c>
      <c r="E55" s="220">
        <f t="shared" si="16"/>
        <v>10.129554655870445</v>
      </c>
      <c r="F55" s="347">
        <f t="shared" si="17"/>
        <v>151.94331983805668</v>
      </c>
      <c r="G55" s="347">
        <f t="shared" si="18"/>
        <v>202.59109311740889</v>
      </c>
      <c r="H55" s="347">
        <f t="shared" si="19"/>
        <v>212.72064777327935</v>
      </c>
      <c r="I55" s="347">
        <f t="shared" si="20"/>
        <v>212.72064777327935</v>
      </c>
      <c r="J55" s="347">
        <f t="shared" si="21"/>
        <v>192.46153846153845</v>
      </c>
      <c r="K55" s="347">
        <f t="shared" si="22"/>
        <v>212.72064777327935</v>
      </c>
      <c r="L55" s="347">
        <f t="shared" si="23"/>
        <v>212.72064777327935</v>
      </c>
      <c r="M55" s="347">
        <f t="shared" si="24"/>
        <v>232.97975708502022</v>
      </c>
      <c r="N55" s="347">
        <f t="shared" si="25"/>
        <v>222.85020242914979</v>
      </c>
      <c r="O55" s="347">
        <f t="shared" si="26"/>
        <v>212.72064777327935</v>
      </c>
      <c r="P55" s="347">
        <f t="shared" si="27"/>
        <v>212.72064777327935</v>
      </c>
      <c r="Q55" s="219">
        <f t="shared" si="28"/>
        <v>222.85020242914979</v>
      </c>
    </row>
    <row r="56" spans="1:22" ht="15.75" thickBot="1" x14ac:dyDescent="0.3">
      <c r="A56" s="353" t="s">
        <v>20</v>
      </c>
      <c r="B56" s="354">
        <v>1</v>
      </c>
      <c r="C56" s="120">
        <f>ROUND('для расчета'!N56,0)</f>
        <v>4330</v>
      </c>
      <c r="D56" s="120">
        <f t="shared" si="15"/>
        <v>17.530364372469634</v>
      </c>
      <c r="E56" s="187">
        <f t="shared" si="16"/>
        <v>17.530364372469634</v>
      </c>
      <c r="F56" s="349">
        <f t="shared" si="17"/>
        <v>262.9554655870445</v>
      </c>
      <c r="G56" s="349">
        <f t="shared" si="18"/>
        <v>350.60728744939269</v>
      </c>
      <c r="H56" s="349">
        <f t="shared" si="19"/>
        <v>368.13765182186233</v>
      </c>
      <c r="I56" s="349">
        <f t="shared" si="20"/>
        <v>368.13765182186233</v>
      </c>
      <c r="J56" s="349">
        <f t="shared" si="21"/>
        <v>333.07692307692304</v>
      </c>
      <c r="K56" s="349">
        <f t="shared" si="22"/>
        <v>368.13765182186233</v>
      </c>
      <c r="L56" s="349">
        <f t="shared" si="23"/>
        <v>368.13765182186233</v>
      </c>
      <c r="M56" s="349">
        <f t="shared" si="24"/>
        <v>403.19838056680157</v>
      </c>
      <c r="N56" s="349">
        <f t="shared" si="25"/>
        <v>385.66801619433193</v>
      </c>
      <c r="O56" s="349">
        <f t="shared" si="26"/>
        <v>368.13765182186233</v>
      </c>
      <c r="P56" s="349">
        <f t="shared" si="27"/>
        <v>368.13765182186233</v>
      </c>
      <c r="Q56" s="355">
        <f t="shared" si="28"/>
        <v>385.66801619433193</v>
      </c>
    </row>
    <row r="57" spans="1:22" ht="15.75" thickBot="1" x14ac:dyDescent="0.3">
      <c r="A57" s="66" t="s">
        <v>22</v>
      </c>
      <c r="B57" s="184">
        <f>B45+B56</f>
        <v>14.75</v>
      </c>
      <c r="C57" s="127">
        <f>ROUND('для расчета'!N57,0)</f>
        <v>65155</v>
      </c>
      <c r="D57" s="127">
        <f t="shared" si="15"/>
        <v>17.88375763398065</v>
      </c>
      <c r="E57" s="127">
        <f t="shared" ref="E57:Q57" si="29">E45+E56</f>
        <v>263.78542510121457</v>
      </c>
      <c r="F57" s="127">
        <f t="shared" si="29"/>
        <v>3956.7813765182191</v>
      </c>
      <c r="G57" s="127">
        <f t="shared" si="29"/>
        <v>5275.7085020242921</v>
      </c>
      <c r="H57" s="127">
        <f t="shared" si="29"/>
        <v>5539.4939271255062</v>
      </c>
      <c r="I57" s="127">
        <f t="shared" si="29"/>
        <v>5539.4939271255062</v>
      </c>
      <c r="J57" s="127">
        <f t="shared" si="29"/>
        <v>5011.9230769230771</v>
      </c>
      <c r="K57" s="127">
        <f t="shared" si="29"/>
        <v>5539.4939271255062</v>
      </c>
      <c r="L57" s="127">
        <f t="shared" si="29"/>
        <v>5539.4939271255062</v>
      </c>
      <c r="M57" s="127">
        <f t="shared" si="29"/>
        <v>6067.0647773279352</v>
      </c>
      <c r="N57" s="127">
        <f t="shared" si="29"/>
        <v>5803.2793522267211</v>
      </c>
      <c r="O57" s="127">
        <f t="shared" si="29"/>
        <v>5539.4939271255062</v>
      </c>
      <c r="P57" s="127">
        <f t="shared" si="29"/>
        <v>5539.4939271255062</v>
      </c>
      <c r="Q57" s="127">
        <f t="shared" si="29"/>
        <v>5803.2793522267211</v>
      </c>
    </row>
    <row r="58" spans="1:22" x14ac:dyDescent="0.25">
      <c r="A58" s="185"/>
      <c r="B58" s="186"/>
      <c r="C58" s="187"/>
      <c r="D58" s="187"/>
      <c r="E58" s="187"/>
      <c r="F58" s="187"/>
      <c r="G58" s="187"/>
      <c r="H58" s="187"/>
      <c r="I58" s="187"/>
      <c r="J58" s="187"/>
      <c r="K58" s="187"/>
      <c r="L58" s="187"/>
      <c r="M58" s="187"/>
      <c r="N58" s="187"/>
      <c r="O58" s="187"/>
      <c r="P58" s="187"/>
      <c r="Q58" s="187"/>
    </row>
    <row r="59" spans="1:22" ht="66.75" customHeight="1" x14ac:dyDescent="0.25"/>
    <row r="60" spans="1:22" ht="15.75" thickBot="1" x14ac:dyDescent="0.3">
      <c r="A60" s="557" t="s">
        <v>98</v>
      </c>
      <c r="B60" s="557"/>
      <c r="C60" s="557"/>
      <c r="D60" s="557"/>
      <c r="E60" s="557"/>
      <c r="F60" s="557"/>
      <c r="G60" s="557"/>
      <c r="H60" s="557"/>
      <c r="I60" s="557"/>
      <c r="J60" s="557"/>
      <c r="K60" s="557"/>
      <c r="L60" s="557"/>
      <c r="M60" s="557"/>
      <c r="N60" s="557"/>
      <c r="O60" s="557"/>
      <c r="P60" s="557"/>
      <c r="Q60" s="557"/>
      <c r="R60" s="345"/>
      <c r="S60" s="345"/>
      <c r="T60" s="345"/>
      <c r="U60" s="345"/>
      <c r="V60" s="345"/>
    </row>
    <row r="61" spans="1:22" ht="15" customHeight="1" thickBot="1" x14ac:dyDescent="0.3">
      <c r="A61" s="554" t="s">
        <v>53</v>
      </c>
      <c r="B61" s="527" t="s">
        <v>10</v>
      </c>
      <c r="C61" s="527" t="s">
        <v>145</v>
      </c>
      <c r="D61" s="527" t="s">
        <v>38</v>
      </c>
      <c r="E61" s="527" t="s">
        <v>70</v>
      </c>
      <c r="F61" s="661" t="s">
        <v>146</v>
      </c>
      <c r="G61" s="662"/>
      <c r="H61" s="662"/>
      <c r="I61" s="662"/>
      <c r="J61" s="662"/>
      <c r="K61" s="662"/>
      <c r="L61" s="662"/>
      <c r="M61" s="662"/>
      <c r="N61" s="662"/>
      <c r="O61" s="662"/>
      <c r="P61" s="662"/>
      <c r="Q61" s="663"/>
    </row>
    <row r="62" spans="1:22" x14ac:dyDescent="0.25">
      <c r="A62" s="555"/>
      <c r="B62" s="528"/>
      <c r="C62" s="528"/>
      <c r="D62" s="528"/>
      <c r="E62" s="528"/>
      <c r="F62" s="527" t="s">
        <v>147</v>
      </c>
      <c r="G62" s="527" t="s">
        <v>148</v>
      </c>
      <c r="H62" s="527" t="s">
        <v>149</v>
      </c>
      <c r="I62" s="527" t="s">
        <v>150</v>
      </c>
      <c r="J62" s="527" t="s">
        <v>151</v>
      </c>
      <c r="K62" s="527" t="s">
        <v>152</v>
      </c>
      <c r="L62" s="527" t="s">
        <v>153</v>
      </c>
      <c r="M62" s="527" t="s">
        <v>154</v>
      </c>
      <c r="N62" s="527" t="s">
        <v>155</v>
      </c>
      <c r="O62" s="527" t="s">
        <v>156</v>
      </c>
      <c r="P62" s="527" t="s">
        <v>157</v>
      </c>
      <c r="Q62" s="527" t="s">
        <v>158</v>
      </c>
    </row>
    <row r="63" spans="1:22" x14ac:dyDescent="0.25">
      <c r="A63" s="555"/>
      <c r="B63" s="528"/>
      <c r="C63" s="528"/>
      <c r="D63" s="528"/>
      <c r="E63" s="528"/>
      <c r="F63" s="528"/>
      <c r="G63" s="528"/>
      <c r="H63" s="528"/>
      <c r="I63" s="528"/>
      <c r="J63" s="528"/>
      <c r="K63" s="528"/>
      <c r="L63" s="528"/>
      <c r="M63" s="528"/>
      <c r="N63" s="528"/>
      <c r="O63" s="528"/>
      <c r="P63" s="528"/>
      <c r="Q63" s="528"/>
    </row>
    <row r="64" spans="1:22" ht="15" customHeight="1" x14ac:dyDescent="0.25">
      <c r="A64" s="555"/>
      <c r="B64" s="528"/>
      <c r="C64" s="528"/>
      <c r="D64" s="528"/>
      <c r="E64" s="528"/>
      <c r="F64" s="528"/>
      <c r="G64" s="528"/>
      <c r="H64" s="528"/>
      <c r="I64" s="528"/>
      <c r="J64" s="528"/>
      <c r="K64" s="528"/>
      <c r="L64" s="528"/>
      <c r="M64" s="528"/>
      <c r="N64" s="528"/>
      <c r="O64" s="528"/>
      <c r="P64" s="528"/>
      <c r="Q64" s="528"/>
    </row>
    <row r="65" spans="1:17" x14ac:dyDescent="0.25">
      <c r="A65" s="555"/>
      <c r="B65" s="528"/>
      <c r="C65" s="528"/>
      <c r="D65" s="528"/>
      <c r="E65" s="528"/>
      <c r="F65" s="528"/>
      <c r="G65" s="528"/>
      <c r="H65" s="528"/>
      <c r="I65" s="528"/>
      <c r="J65" s="528"/>
      <c r="K65" s="528"/>
      <c r="L65" s="528"/>
      <c r="M65" s="528"/>
      <c r="N65" s="528"/>
      <c r="O65" s="528"/>
      <c r="P65" s="528"/>
      <c r="Q65" s="528"/>
    </row>
    <row r="66" spans="1:17" x14ac:dyDescent="0.25">
      <c r="A66" s="555"/>
      <c r="B66" s="528"/>
      <c r="C66" s="528"/>
      <c r="D66" s="528"/>
      <c r="E66" s="528"/>
      <c r="F66" s="528"/>
      <c r="G66" s="528"/>
      <c r="H66" s="528"/>
      <c r="I66" s="528"/>
      <c r="J66" s="528"/>
      <c r="K66" s="528"/>
      <c r="L66" s="528"/>
      <c r="M66" s="528"/>
      <c r="N66" s="528"/>
      <c r="O66" s="528"/>
      <c r="P66" s="528"/>
      <c r="Q66" s="528"/>
    </row>
    <row r="67" spans="1:17" x14ac:dyDescent="0.25">
      <c r="A67" s="555"/>
      <c r="B67" s="528"/>
      <c r="C67" s="528"/>
      <c r="D67" s="528"/>
      <c r="E67" s="528"/>
      <c r="F67" s="528"/>
      <c r="G67" s="528"/>
      <c r="H67" s="528"/>
      <c r="I67" s="528"/>
      <c r="J67" s="528"/>
      <c r="K67" s="528"/>
      <c r="L67" s="528"/>
      <c r="M67" s="528"/>
      <c r="N67" s="528"/>
      <c r="O67" s="528"/>
      <c r="P67" s="528"/>
      <c r="Q67" s="528"/>
    </row>
    <row r="68" spans="1:17" ht="15.75" thickBot="1" x14ac:dyDescent="0.3">
      <c r="A68" s="555"/>
      <c r="B68" s="528"/>
      <c r="C68" s="528"/>
      <c r="D68" s="528"/>
      <c r="E68" s="529"/>
      <c r="F68" s="529"/>
      <c r="G68" s="529"/>
      <c r="H68" s="529"/>
      <c r="I68" s="529"/>
      <c r="J68" s="529"/>
      <c r="K68" s="529"/>
      <c r="L68" s="529"/>
      <c r="M68" s="529"/>
      <c r="N68" s="529"/>
      <c r="O68" s="529"/>
      <c r="P68" s="529"/>
      <c r="Q68" s="529"/>
    </row>
    <row r="69" spans="1:17" x14ac:dyDescent="0.25">
      <c r="A69" s="1" t="s">
        <v>12</v>
      </c>
      <c r="B69" s="188">
        <v>0.5</v>
      </c>
      <c r="C69" s="105">
        <f>ROUND('для расчета'!N69,0)</f>
        <v>2078</v>
      </c>
      <c r="D69" s="105">
        <f t="shared" ref="D69:D74" si="30">C69/B69/$T$7</f>
        <v>16.825910931174089</v>
      </c>
      <c r="E69" s="220">
        <f t="shared" ref="E69:E74" si="31">C69/$T$7</f>
        <v>8.4129554655870447</v>
      </c>
      <c r="F69" s="347">
        <f t="shared" ref="F69:F74" si="32">E69*15</f>
        <v>126.19433198380567</v>
      </c>
      <c r="G69" s="347">
        <f t="shared" ref="G69:G74" si="33">E69*20</f>
        <v>168.2591093117409</v>
      </c>
      <c r="H69" s="347">
        <f t="shared" ref="H69:H74" si="34">E69*21</f>
        <v>176.67206477732793</v>
      </c>
      <c r="I69" s="347">
        <f t="shared" ref="I69:I74" si="35">E69*21</f>
        <v>176.67206477732793</v>
      </c>
      <c r="J69" s="347">
        <f t="shared" ref="J69:J74" si="36">E69*19</f>
        <v>159.84615384615384</v>
      </c>
      <c r="K69" s="347">
        <f t="shared" ref="K69:K74" si="37">E69*21</f>
        <v>176.67206477732793</v>
      </c>
      <c r="L69" s="347">
        <f t="shared" ref="L69:L74" si="38">E69*21</f>
        <v>176.67206477732793</v>
      </c>
      <c r="M69" s="347">
        <f t="shared" ref="M69:M74" si="39">E69*23</f>
        <v>193.49797570850203</v>
      </c>
      <c r="N69" s="347">
        <f t="shared" ref="N69:N74" si="40">E69*22</f>
        <v>185.08502024291499</v>
      </c>
      <c r="O69" s="347">
        <f t="shared" ref="O69:O74" si="41">E69*21</f>
        <v>176.67206477732793</v>
      </c>
      <c r="P69" s="347">
        <f t="shared" ref="P69:P74" si="42">E69*21</f>
        <v>176.67206477732793</v>
      </c>
      <c r="Q69" s="105">
        <f t="shared" ref="Q69:Q74" si="43">E69*22</f>
        <v>185.08502024291499</v>
      </c>
    </row>
    <row r="70" spans="1:17" x14ac:dyDescent="0.25">
      <c r="A70" s="136" t="s">
        <v>13</v>
      </c>
      <c r="B70" s="190">
        <v>0.5</v>
      </c>
      <c r="C70" s="113">
        <f>ROUND('для расчета'!N70,0)</f>
        <v>2078</v>
      </c>
      <c r="D70" s="113">
        <f t="shared" si="30"/>
        <v>16.825910931174089</v>
      </c>
      <c r="E70" s="220">
        <f t="shared" si="31"/>
        <v>8.4129554655870447</v>
      </c>
      <c r="F70" s="347">
        <f t="shared" si="32"/>
        <v>126.19433198380567</v>
      </c>
      <c r="G70" s="347">
        <f t="shared" si="33"/>
        <v>168.2591093117409</v>
      </c>
      <c r="H70" s="347">
        <f t="shared" si="34"/>
        <v>176.67206477732793</v>
      </c>
      <c r="I70" s="347">
        <f t="shared" si="35"/>
        <v>176.67206477732793</v>
      </c>
      <c r="J70" s="347">
        <f t="shared" si="36"/>
        <v>159.84615384615384</v>
      </c>
      <c r="K70" s="347">
        <f t="shared" si="37"/>
        <v>176.67206477732793</v>
      </c>
      <c r="L70" s="347">
        <f t="shared" si="38"/>
        <v>176.67206477732793</v>
      </c>
      <c r="M70" s="347">
        <f t="shared" si="39"/>
        <v>193.49797570850203</v>
      </c>
      <c r="N70" s="347">
        <f t="shared" si="40"/>
        <v>185.08502024291499</v>
      </c>
      <c r="O70" s="347">
        <f t="shared" si="41"/>
        <v>176.67206477732793</v>
      </c>
      <c r="P70" s="347">
        <f t="shared" si="42"/>
        <v>176.67206477732793</v>
      </c>
      <c r="Q70" s="219">
        <f t="shared" si="43"/>
        <v>185.08502024291499</v>
      </c>
    </row>
    <row r="71" spans="1:17" x14ac:dyDescent="0.25">
      <c r="A71" s="136" t="s">
        <v>24</v>
      </c>
      <c r="B71" s="190">
        <v>0.5</v>
      </c>
      <c r="C71" s="113">
        <f>ROUND('для расчета'!N71,0)</f>
        <v>2286</v>
      </c>
      <c r="D71" s="113">
        <f t="shared" si="30"/>
        <v>18.510121457489877</v>
      </c>
      <c r="E71" s="220">
        <f t="shared" si="31"/>
        <v>9.2550607287449385</v>
      </c>
      <c r="F71" s="347">
        <f t="shared" si="32"/>
        <v>138.82591093117406</v>
      </c>
      <c r="G71" s="347">
        <f t="shared" si="33"/>
        <v>185.10121457489876</v>
      </c>
      <c r="H71" s="347">
        <f t="shared" si="34"/>
        <v>194.35627530364371</v>
      </c>
      <c r="I71" s="347">
        <f t="shared" si="35"/>
        <v>194.35627530364371</v>
      </c>
      <c r="J71" s="347">
        <f t="shared" si="36"/>
        <v>175.84615384615384</v>
      </c>
      <c r="K71" s="347">
        <f t="shared" si="37"/>
        <v>194.35627530364371</v>
      </c>
      <c r="L71" s="347">
        <f t="shared" si="38"/>
        <v>194.35627530364371</v>
      </c>
      <c r="M71" s="347">
        <f t="shared" si="39"/>
        <v>212.86639676113359</v>
      </c>
      <c r="N71" s="347">
        <f t="shared" si="40"/>
        <v>203.61133603238864</v>
      </c>
      <c r="O71" s="347">
        <f t="shared" si="41"/>
        <v>194.35627530364371</v>
      </c>
      <c r="P71" s="347">
        <f t="shared" si="42"/>
        <v>194.35627530364371</v>
      </c>
      <c r="Q71" s="219">
        <f t="shared" si="43"/>
        <v>203.61133603238864</v>
      </c>
    </row>
    <row r="72" spans="1:17" x14ac:dyDescent="0.25">
      <c r="A72" s="4" t="s">
        <v>135</v>
      </c>
      <c r="B72" s="315">
        <v>0.5</v>
      </c>
      <c r="C72" s="113">
        <f>ROUND('для расчета'!N72,0)</f>
        <v>1835</v>
      </c>
      <c r="D72" s="113">
        <f t="shared" si="30"/>
        <v>14.8582995951417</v>
      </c>
      <c r="E72" s="220">
        <f t="shared" si="31"/>
        <v>7.42914979757085</v>
      </c>
      <c r="F72" s="347">
        <f t="shared" si="32"/>
        <v>111.43724696356276</v>
      </c>
      <c r="G72" s="347">
        <f t="shared" si="33"/>
        <v>148.58299595141699</v>
      </c>
      <c r="H72" s="347">
        <f t="shared" si="34"/>
        <v>156.01214574898785</v>
      </c>
      <c r="I72" s="347">
        <f t="shared" si="35"/>
        <v>156.01214574898785</v>
      </c>
      <c r="J72" s="347">
        <f t="shared" si="36"/>
        <v>141.15384615384616</v>
      </c>
      <c r="K72" s="347">
        <f t="shared" si="37"/>
        <v>156.01214574898785</v>
      </c>
      <c r="L72" s="347">
        <f t="shared" si="38"/>
        <v>156.01214574898785</v>
      </c>
      <c r="M72" s="347">
        <f t="shared" si="39"/>
        <v>170.87044534412956</v>
      </c>
      <c r="N72" s="347">
        <f t="shared" si="40"/>
        <v>163.44129554655871</v>
      </c>
      <c r="O72" s="347">
        <f t="shared" si="41"/>
        <v>156.01214574898785</v>
      </c>
      <c r="P72" s="347">
        <f t="shared" si="42"/>
        <v>156.01214574898785</v>
      </c>
      <c r="Q72" s="219">
        <f t="shared" si="43"/>
        <v>163.44129554655871</v>
      </c>
    </row>
    <row r="73" spans="1:17" x14ac:dyDescent="0.25">
      <c r="A73" s="4" t="s">
        <v>8</v>
      </c>
      <c r="B73" s="315">
        <v>1</v>
      </c>
      <c r="C73" s="113">
        <f>ROUND('для расчета'!N73,0)</f>
        <v>4754</v>
      </c>
      <c r="D73" s="113">
        <f t="shared" si="30"/>
        <v>19.246963562753038</v>
      </c>
      <c r="E73" s="220">
        <f t="shared" si="31"/>
        <v>19.246963562753038</v>
      </c>
      <c r="F73" s="347">
        <f t="shared" si="32"/>
        <v>288.70445344129558</v>
      </c>
      <c r="G73" s="347">
        <f t="shared" si="33"/>
        <v>384.93927125506076</v>
      </c>
      <c r="H73" s="347">
        <f t="shared" si="34"/>
        <v>404.18623481781378</v>
      </c>
      <c r="I73" s="347">
        <f t="shared" si="35"/>
        <v>404.18623481781378</v>
      </c>
      <c r="J73" s="347">
        <f t="shared" si="36"/>
        <v>365.69230769230774</v>
      </c>
      <c r="K73" s="347">
        <f t="shared" si="37"/>
        <v>404.18623481781378</v>
      </c>
      <c r="L73" s="347">
        <f t="shared" si="38"/>
        <v>404.18623481781378</v>
      </c>
      <c r="M73" s="347">
        <f t="shared" si="39"/>
        <v>442.68016194331989</v>
      </c>
      <c r="N73" s="347">
        <f t="shared" si="40"/>
        <v>423.43319838056686</v>
      </c>
      <c r="O73" s="347">
        <f t="shared" si="41"/>
        <v>404.18623481781378</v>
      </c>
      <c r="P73" s="347">
        <f t="shared" si="42"/>
        <v>404.18623481781378</v>
      </c>
      <c r="Q73" s="219">
        <f t="shared" si="43"/>
        <v>423.43319838056686</v>
      </c>
    </row>
    <row r="74" spans="1:17" ht="15.75" thickBot="1" x14ac:dyDescent="0.3">
      <c r="A74" s="250" t="s">
        <v>9</v>
      </c>
      <c r="B74" s="316">
        <v>1</v>
      </c>
      <c r="C74" s="113">
        <f>ROUND('для расчета'!N74,0)</f>
        <v>4003</v>
      </c>
      <c r="D74" s="113">
        <f t="shared" si="30"/>
        <v>16.206477732793523</v>
      </c>
      <c r="E74" s="220">
        <f t="shared" si="31"/>
        <v>16.206477732793523</v>
      </c>
      <c r="F74" s="347">
        <f t="shared" si="32"/>
        <v>243.09716599190284</v>
      </c>
      <c r="G74" s="347">
        <f t="shared" si="33"/>
        <v>324.12955465587049</v>
      </c>
      <c r="H74" s="347">
        <f t="shared" si="34"/>
        <v>340.33603238866397</v>
      </c>
      <c r="I74" s="347">
        <f t="shared" si="35"/>
        <v>340.33603238866397</v>
      </c>
      <c r="J74" s="347">
        <f t="shared" si="36"/>
        <v>307.92307692307696</v>
      </c>
      <c r="K74" s="347">
        <f t="shared" si="37"/>
        <v>340.33603238866397</v>
      </c>
      <c r="L74" s="347">
        <f t="shared" si="38"/>
        <v>340.33603238866397</v>
      </c>
      <c r="M74" s="347">
        <f t="shared" si="39"/>
        <v>372.74898785425103</v>
      </c>
      <c r="N74" s="347">
        <f t="shared" si="40"/>
        <v>356.5425101214575</v>
      </c>
      <c r="O74" s="347">
        <f t="shared" si="41"/>
        <v>340.33603238866397</v>
      </c>
      <c r="P74" s="347">
        <f t="shared" si="42"/>
        <v>340.33603238866397</v>
      </c>
      <c r="Q74" s="219">
        <f t="shared" si="43"/>
        <v>356.5425101214575</v>
      </c>
    </row>
    <row r="75" spans="1:17" ht="15.75" thickBot="1" x14ac:dyDescent="0.3">
      <c r="A75" s="317" t="s">
        <v>22</v>
      </c>
      <c r="B75" s="318">
        <f>B69+B70+B71+B72+B73+B74</f>
        <v>4</v>
      </c>
      <c r="C75" s="319">
        <f t="shared" ref="C75:Q75" si="44">C69+C70+C71+C72+C73+C74</f>
        <v>17034</v>
      </c>
      <c r="D75" s="319">
        <f t="shared" si="44"/>
        <v>102.47368421052633</v>
      </c>
      <c r="E75" s="319">
        <f t="shared" si="44"/>
        <v>68.963562753036442</v>
      </c>
      <c r="F75" s="319">
        <f t="shared" si="44"/>
        <v>1034.4534412955466</v>
      </c>
      <c r="G75" s="319">
        <f t="shared" si="44"/>
        <v>1379.2712550607289</v>
      </c>
      <c r="H75" s="319">
        <f t="shared" si="44"/>
        <v>1448.2348178137654</v>
      </c>
      <c r="I75" s="319">
        <f t="shared" si="44"/>
        <v>1448.2348178137654</v>
      </c>
      <c r="J75" s="319">
        <f t="shared" si="44"/>
        <v>1310.3076923076924</v>
      </c>
      <c r="K75" s="319">
        <f t="shared" si="44"/>
        <v>1448.2348178137654</v>
      </c>
      <c r="L75" s="319">
        <f t="shared" si="44"/>
        <v>1448.2348178137654</v>
      </c>
      <c r="M75" s="319">
        <f t="shared" si="44"/>
        <v>1586.1619433198382</v>
      </c>
      <c r="N75" s="319">
        <f t="shared" si="44"/>
        <v>1517.1983805668017</v>
      </c>
      <c r="O75" s="319">
        <f t="shared" si="44"/>
        <v>1448.2348178137654</v>
      </c>
      <c r="P75" s="319">
        <f t="shared" si="44"/>
        <v>1448.2348178137654</v>
      </c>
      <c r="Q75" s="319">
        <f t="shared" si="44"/>
        <v>1517.1983805668017</v>
      </c>
    </row>
    <row r="77" spans="1:17" ht="36.75" customHeight="1" x14ac:dyDescent="0.25"/>
    <row r="78" spans="1:17" ht="15.75" thickBot="1" x14ac:dyDescent="0.3">
      <c r="A78" s="557" t="s">
        <v>139</v>
      </c>
      <c r="B78" s="557"/>
      <c r="C78" s="557"/>
      <c r="D78" s="557"/>
      <c r="E78" s="557"/>
      <c r="F78" s="557"/>
      <c r="G78" s="557"/>
      <c r="H78" s="557"/>
      <c r="I78" s="557"/>
      <c r="J78" s="557"/>
      <c r="K78" s="557"/>
      <c r="L78" s="557"/>
      <c r="M78" s="557"/>
      <c r="N78" s="557"/>
      <c r="O78" s="557"/>
      <c r="P78" s="557"/>
      <c r="Q78" s="557"/>
    </row>
    <row r="79" spans="1:17" ht="22.5" customHeight="1" thickBot="1" x14ac:dyDescent="0.3">
      <c r="A79" s="554" t="s">
        <v>53</v>
      </c>
      <c r="B79" s="527" t="s">
        <v>10</v>
      </c>
      <c r="C79" s="527" t="s">
        <v>145</v>
      </c>
      <c r="D79" s="527" t="s">
        <v>38</v>
      </c>
      <c r="E79" s="527" t="s">
        <v>70</v>
      </c>
      <c r="F79" s="661" t="s">
        <v>146</v>
      </c>
      <c r="G79" s="662"/>
      <c r="H79" s="662"/>
      <c r="I79" s="662"/>
      <c r="J79" s="662"/>
      <c r="K79" s="662"/>
      <c r="L79" s="662"/>
      <c r="M79" s="662"/>
      <c r="N79" s="662"/>
      <c r="O79" s="662"/>
      <c r="P79" s="662"/>
      <c r="Q79" s="663"/>
    </row>
    <row r="80" spans="1:17" x14ac:dyDescent="0.25">
      <c r="A80" s="555"/>
      <c r="B80" s="528"/>
      <c r="C80" s="528"/>
      <c r="D80" s="528"/>
      <c r="E80" s="528"/>
      <c r="F80" s="527" t="s">
        <v>147</v>
      </c>
      <c r="G80" s="527" t="s">
        <v>148</v>
      </c>
      <c r="H80" s="527" t="s">
        <v>149</v>
      </c>
      <c r="I80" s="527" t="s">
        <v>150</v>
      </c>
      <c r="J80" s="527" t="s">
        <v>151</v>
      </c>
      <c r="K80" s="527" t="s">
        <v>152</v>
      </c>
      <c r="L80" s="527" t="s">
        <v>153</v>
      </c>
      <c r="M80" s="527" t="s">
        <v>154</v>
      </c>
      <c r="N80" s="527" t="s">
        <v>155</v>
      </c>
      <c r="O80" s="527" t="s">
        <v>156</v>
      </c>
      <c r="P80" s="527" t="s">
        <v>157</v>
      </c>
      <c r="Q80" s="527" t="s">
        <v>158</v>
      </c>
    </row>
    <row r="81" spans="1:17" x14ac:dyDescent="0.25">
      <c r="A81" s="555"/>
      <c r="B81" s="528"/>
      <c r="C81" s="528"/>
      <c r="D81" s="528"/>
      <c r="E81" s="528"/>
      <c r="F81" s="528"/>
      <c r="G81" s="528"/>
      <c r="H81" s="528"/>
      <c r="I81" s="528"/>
      <c r="J81" s="528"/>
      <c r="K81" s="528"/>
      <c r="L81" s="528"/>
      <c r="M81" s="528"/>
      <c r="N81" s="528"/>
      <c r="O81" s="528"/>
      <c r="P81" s="528"/>
      <c r="Q81" s="528"/>
    </row>
    <row r="82" spans="1:17" ht="15" customHeight="1" x14ac:dyDescent="0.25">
      <c r="A82" s="555"/>
      <c r="B82" s="528"/>
      <c r="C82" s="528"/>
      <c r="D82" s="528"/>
      <c r="E82" s="528"/>
      <c r="F82" s="528"/>
      <c r="G82" s="528"/>
      <c r="H82" s="528"/>
      <c r="I82" s="528"/>
      <c r="J82" s="528"/>
      <c r="K82" s="528"/>
      <c r="L82" s="528"/>
      <c r="M82" s="528"/>
      <c r="N82" s="528"/>
      <c r="O82" s="528"/>
      <c r="P82" s="528"/>
      <c r="Q82" s="528"/>
    </row>
    <row r="83" spans="1:17" x14ac:dyDescent="0.25">
      <c r="A83" s="555"/>
      <c r="B83" s="528"/>
      <c r="C83" s="528"/>
      <c r="D83" s="528"/>
      <c r="E83" s="528"/>
      <c r="F83" s="528"/>
      <c r="G83" s="528"/>
      <c r="H83" s="528"/>
      <c r="I83" s="528"/>
      <c r="J83" s="528"/>
      <c r="K83" s="528"/>
      <c r="L83" s="528"/>
      <c r="M83" s="528"/>
      <c r="N83" s="528"/>
      <c r="O83" s="528"/>
      <c r="P83" s="528"/>
      <c r="Q83" s="528"/>
    </row>
    <row r="84" spans="1:17" x14ac:dyDescent="0.25">
      <c r="A84" s="555"/>
      <c r="B84" s="528"/>
      <c r="C84" s="528"/>
      <c r="D84" s="528"/>
      <c r="E84" s="528"/>
      <c r="F84" s="528"/>
      <c r="G84" s="528"/>
      <c r="H84" s="528"/>
      <c r="I84" s="528"/>
      <c r="J84" s="528"/>
      <c r="K84" s="528"/>
      <c r="L84" s="528"/>
      <c r="M84" s="528"/>
      <c r="N84" s="528"/>
      <c r="O84" s="528"/>
      <c r="P84" s="528"/>
      <c r="Q84" s="528"/>
    </row>
    <row r="85" spans="1:17" x14ac:dyDescent="0.25">
      <c r="A85" s="555"/>
      <c r="B85" s="528"/>
      <c r="C85" s="528"/>
      <c r="D85" s="528"/>
      <c r="E85" s="528"/>
      <c r="F85" s="528"/>
      <c r="G85" s="528"/>
      <c r="H85" s="528"/>
      <c r="I85" s="528"/>
      <c r="J85" s="528"/>
      <c r="K85" s="528"/>
      <c r="L85" s="528"/>
      <c r="M85" s="528"/>
      <c r="N85" s="528"/>
      <c r="O85" s="528"/>
      <c r="P85" s="528"/>
      <c r="Q85" s="528"/>
    </row>
    <row r="86" spans="1:17" ht="15.75" thickBot="1" x14ac:dyDescent="0.3">
      <c r="A86" s="555"/>
      <c r="B86" s="528"/>
      <c r="C86" s="528"/>
      <c r="D86" s="528"/>
      <c r="E86" s="529"/>
      <c r="F86" s="529"/>
      <c r="G86" s="529"/>
      <c r="H86" s="529"/>
      <c r="I86" s="529"/>
      <c r="J86" s="529"/>
      <c r="K86" s="529"/>
      <c r="L86" s="529"/>
      <c r="M86" s="529"/>
      <c r="N86" s="529"/>
      <c r="O86" s="529"/>
      <c r="P86" s="529"/>
      <c r="Q86" s="529"/>
    </row>
    <row r="87" spans="1:17" x14ac:dyDescent="0.25">
      <c r="A87" s="56" t="s">
        <v>137</v>
      </c>
      <c r="B87" s="160">
        <f t="shared" ref="B87:B98" si="45">B21+B45</f>
        <v>28</v>
      </c>
      <c r="C87" s="105">
        <f>ROUND('для расчета'!N87,0)</f>
        <v>124151</v>
      </c>
      <c r="D87" s="105">
        <f>C87/B87/$T$7</f>
        <v>17.951272411798726</v>
      </c>
      <c r="E87" s="220">
        <f t="shared" ref="E87:Q87" si="46">E21+E45</f>
        <v>502.63967611336034</v>
      </c>
      <c r="F87" s="347">
        <f t="shared" si="46"/>
        <v>7539.5951417004053</v>
      </c>
      <c r="G87" s="347">
        <f t="shared" si="46"/>
        <v>10052.793522267206</v>
      </c>
      <c r="H87" s="347">
        <f t="shared" si="46"/>
        <v>10555.433198380568</v>
      </c>
      <c r="I87" s="347">
        <f t="shared" si="46"/>
        <v>10555.433198380568</v>
      </c>
      <c r="J87" s="347">
        <f t="shared" si="46"/>
        <v>9550.1538461538457</v>
      </c>
      <c r="K87" s="347">
        <f t="shared" si="46"/>
        <v>10555.433198380568</v>
      </c>
      <c r="L87" s="347">
        <f t="shared" si="46"/>
        <v>10555.433198380568</v>
      </c>
      <c r="M87" s="347">
        <f t="shared" si="46"/>
        <v>11560.712550607288</v>
      </c>
      <c r="N87" s="347">
        <f t="shared" si="46"/>
        <v>11058.072874493926</v>
      </c>
      <c r="O87" s="347">
        <f t="shared" si="46"/>
        <v>10555.433198380568</v>
      </c>
      <c r="P87" s="347">
        <f t="shared" si="46"/>
        <v>10555.433198380568</v>
      </c>
      <c r="Q87" s="105">
        <f t="shared" si="46"/>
        <v>11058.072874493926</v>
      </c>
    </row>
    <row r="88" spans="1:17" hidden="1" x14ac:dyDescent="0.25">
      <c r="A88" s="57" t="s">
        <v>84</v>
      </c>
      <c r="B88" s="162">
        <f t="shared" si="45"/>
        <v>3</v>
      </c>
      <c r="C88" s="113">
        <f>ROUND('для расчета'!N88,0)</f>
        <v>13152</v>
      </c>
      <c r="D88" s="113">
        <f t="shared" ref="D88:D98" si="47">C88/B88/$T$7</f>
        <v>17.748987854251013</v>
      </c>
      <c r="E88" s="220">
        <f t="shared" ref="E88:Q98" si="48">E22+E46</f>
        <v>53.246963562753038</v>
      </c>
      <c r="F88" s="347">
        <f t="shared" si="48"/>
        <v>798.70445344129553</v>
      </c>
      <c r="G88" s="347">
        <f t="shared" si="48"/>
        <v>1064.9392712550607</v>
      </c>
      <c r="H88" s="347">
        <f t="shared" si="48"/>
        <v>1118.1862348178138</v>
      </c>
      <c r="I88" s="347">
        <f t="shared" si="48"/>
        <v>1118.1862348178138</v>
      </c>
      <c r="J88" s="347">
        <f t="shared" si="48"/>
        <v>1011.6923076923077</v>
      </c>
      <c r="K88" s="347">
        <f t="shared" si="48"/>
        <v>1118.1862348178138</v>
      </c>
      <c r="L88" s="347">
        <f t="shared" si="48"/>
        <v>1118.1862348178138</v>
      </c>
      <c r="M88" s="347">
        <f t="shared" si="48"/>
        <v>1224.6801619433199</v>
      </c>
      <c r="N88" s="347">
        <f t="shared" si="48"/>
        <v>1171.4331983805669</v>
      </c>
      <c r="O88" s="347">
        <f t="shared" si="48"/>
        <v>1118.1862348178138</v>
      </c>
      <c r="P88" s="347">
        <f t="shared" si="48"/>
        <v>1118.1862348178138</v>
      </c>
      <c r="Q88" s="219">
        <f t="shared" si="48"/>
        <v>1171.4331983805669</v>
      </c>
    </row>
    <row r="89" spans="1:17" hidden="1" x14ac:dyDescent="0.25">
      <c r="A89" s="57" t="s">
        <v>123</v>
      </c>
      <c r="B89" s="162">
        <f t="shared" si="45"/>
        <v>3</v>
      </c>
      <c r="C89" s="113">
        <f>ROUND('для расчета'!N89,0)</f>
        <v>13291</v>
      </c>
      <c r="D89" s="113">
        <f t="shared" si="47"/>
        <v>17.936572199730094</v>
      </c>
      <c r="E89" s="220">
        <f t="shared" si="48"/>
        <v>53.805668016194332</v>
      </c>
      <c r="F89" s="347">
        <f t="shared" si="48"/>
        <v>807.08502024291499</v>
      </c>
      <c r="G89" s="347">
        <f t="shared" si="48"/>
        <v>1076.1133603238866</v>
      </c>
      <c r="H89" s="347">
        <f t="shared" si="48"/>
        <v>1129.919028340081</v>
      </c>
      <c r="I89" s="347">
        <f t="shared" si="48"/>
        <v>1129.919028340081</v>
      </c>
      <c r="J89" s="347">
        <f t="shared" si="48"/>
        <v>1022.3076923076923</v>
      </c>
      <c r="K89" s="347">
        <f t="shared" si="48"/>
        <v>1129.919028340081</v>
      </c>
      <c r="L89" s="347">
        <f t="shared" si="48"/>
        <v>1129.919028340081</v>
      </c>
      <c r="M89" s="347">
        <f t="shared" si="48"/>
        <v>1237.5303643724696</v>
      </c>
      <c r="N89" s="347">
        <f t="shared" si="48"/>
        <v>1183.7246963562752</v>
      </c>
      <c r="O89" s="347">
        <f t="shared" si="48"/>
        <v>1129.919028340081</v>
      </c>
      <c r="P89" s="347">
        <f t="shared" si="48"/>
        <v>1129.919028340081</v>
      </c>
      <c r="Q89" s="219">
        <f t="shared" si="48"/>
        <v>1183.7246963562752</v>
      </c>
    </row>
    <row r="90" spans="1:17" hidden="1" x14ac:dyDescent="0.25">
      <c r="A90" s="57" t="s">
        <v>124</v>
      </c>
      <c r="B90" s="162">
        <f t="shared" si="45"/>
        <v>3</v>
      </c>
      <c r="C90" s="113">
        <f>ROUND('для расчета'!N90,0)</f>
        <v>13060</v>
      </c>
      <c r="D90" s="113">
        <f t="shared" si="47"/>
        <v>17.624831309041834</v>
      </c>
      <c r="E90" s="220">
        <f t="shared" si="48"/>
        <v>52.874493927125506</v>
      </c>
      <c r="F90" s="347">
        <f t="shared" si="48"/>
        <v>793.11740890688259</v>
      </c>
      <c r="G90" s="347">
        <f t="shared" si="48"/>
        <v>1057.48987854251</v>
      </c>
      <c r="H90" s="347">
        <f t="shared" si="48"/>
        <v>1110.3643724696356</v>
      </c>
      <c r="I90" s="347">
        <f t="shared" si="48"/>
        <v>1110.3643724696356</v>
      </c>
      <c r="J90" s="347">
        <f t="shared" si="48"/>
        <v>1004.6153846153846</v>
      </c>
      <c r="K90" s="347">
        <f t="shared" si="48"/>
        <v>1110.3643724696356</v>
      </c>
      <c r="L90" s="347">
        <f t="shared" si="48"/>
        <v>1110.3643724696356</v>
      </c>
      <c r="M90" s="347">
        <f t="shared" si="48"/>
        <v>1216.1133603238866</v>
      </c>
      <c r="N90" s="347">
        <f t="shared" si="48"/>
        <v>1163.2388663967611</v>
      </c>
      <c r="O90" s="347">
        <f t="shared" si="48"/>
        <v>1110.3643724696356</v>
      </c>
      <c r="P90" s="347">
        <f t="shared" si="48"/>
        <v>1110.3643724696356</v>
      </c>
      <c r="Q90" s="219">
        <f t="shared" si="48"/>
        <v>1163.2388663967611</v>
      </c>
    </row>
    <row r="91" spans="1:17" hidden="1" x14ac:dyDescent="0.25">
      <c r="A91" s="57" t="s">
        <v>125</v>
      </c>
      <c r="B91" s="162">
        <f t="shared" si="45"/>
        <v>3</v>
      </c>
      <c r="C91" s="113">
        <f>ROUND('для расчета'!N91,0)</f>
        <v>13175</v>
      </c>
      <c r="D91" s="113">
        <f t="shared" si="47"/>
        <v>17.780026990553306</v>
      </c>
      <c r="E91" s="220">
        <f t="shared" si="48"/>
        <v>53.344129554655872</v>
      </c>
      <c r="F91" s="347">
        <f t="shared" si="48"/>
        <v>800.16194331983809</v>
      </c>
      <c r="G91" s="347">
        <f t="shared" si="48"/>
        <v>1066.8825910931175</v>
      </c>
      <c r="H91" s="347">
        <f t="shared" si="48"/>
        <v>1120.2267206477734</v>
      </c>
      <c r="I91" s="347">
        <f t="shared" si="48"/>
        <v>1120.2267206477734</v>
      </c>
      <c r="J91" s="347">
        <f t="shared" si="48"/>
        <v>1013.5384615384615</v>
      </c>
      <c r="K91" s="347">
        <f t="shared" si="48"/>
        <v>1120.2267206477734</v>
      </c>
      <c r="L91" s="347">
        <f t="shared" si="48"/>
        <v>1120.2267206477734</v>
      </c>
      <c r="M91" s="347">
        <f t="shared" si="48"/>
        <v>1226.9149797570851</v>
      </c>
      <c r="N91" s="347">
        <f t="shared" si="48"/>
        <v>1173.5708502024293</v>
      </c>
      <c r="O91" s="347">
        <f t="shared" si="48"/>
        <v>1120.2267206477734</v>
      </c>
      <c r="P91" s="347">
        <f t="shared" si="48"/>
        <v>1120.2267206477734</v>
      </c>
      <c r="Q91" s="219">
        <f t="shared" si="48"/>
        <v>1173.5708502024293</v>
      </c>
    </row>
    <row r="92" spans="1:17" hidden="1" x14ac:dyDescent="0.25">
      <c r="A92" s="57" t="s">
        <v>126</v>
      </c>
      <c r="B92" s="162">
        <f t="shared" si="45"/>
        <v>3</v>
      </c>
      <c r="C92" s="113">
        <f>ROUND('для расчета'!N92,0)</f>
        <v>13452</v>
      </c>
      <c r="D92" s="113">
        <f t="shared" si="47"/>
        <v>18.153846153846153</v>
      </c>
      <c r="E92" s="220">
        <f t="shared" si="48"/>
        <v>54.46153846153846</v>
      </c>
      <c r="F92" s="347">
        <f t="shared" si="48"/>
        <v>816.92307692307691</v>
      </c>
      <c r="G92" s="347">
        <f t="shared" si="48"/>
        <v>1089.2307692307693</v>
      </c>
      <c r="H92" s="347">
        <f t="shared" si="48"/>
        <v>1143.6923076923076</v>
      </c>
      <c r="I92" s="347">
        <f t="shared" si="48"/>
        <v>1143.6923076923076</v>
      </c>
      <c r="J92" s="347">
        <f t="shared" si="48"/>
        <v>1034.7692307692307</v>
      </c>
      <c r="K92" s="347">
        <f t="shared" si="48"/>
        <v>1143.6923076923076</v>
      </c>
      <c r="L92" s="347">
        <f t="shared" si="48"/>
        <v>1143.6923076923076</v>
      </c>
      <c r="M92" s="347">
        <f t="shared" si="48"/>
        <v>1252.6153846153845</v>
      </c>
      <c r="N92" s="347">
        <f t="shared" si="48"/>
        <v>1198.1538461538462</v>
      </c>
      <c r="O92" s="347">
        <f t="shared" si="48"/>
        <v>1143.6923076923076</v>
      </c>
      <c r="P92" s="347">
        <f t="shared" si="48"/>
        <v>1143.6923076923076</v>
      </c>
      <c r="Q92" s="219">
        <f t="shared" si="48"/>
        <v>1198.1538461538462</v>
      </c>
    </row>
    <row r="93" spans="1:17" hidden="1" x14ac:dyDescent="0.25">
      <c r="A93" s="323" t="s">
        <v>127</v>
      </c>
      <c r="B93" s="162">
        <f t="shared" si="45"/>
        <v>7.5</v>
      </c>
      <c r="C93" s="113">
        <f>ROUND('для расчета'!N93,0)</f>
        <v>32880</v>
      </c>
      <c r="D93" s="113">
        <f t="shared" si="47"/>
        <v>17.748987854251013</v>
      </c>
      <c r="E93" s="220">
        <f t="shared" si="48"/>
        <v>133.11740890688259</v>
      </c>
      <c r="F93" s="347">
        <f t="shared" si="48"/>
        <v>1996.7611336032387</v>
      </c>
      <c r="G93" s="347">
        <f t="shared" si="48"/>
        <v>2662.3481781376518</v>
      </c>
      <c r="H93" s="347">
        <f t="shared" si="48"/>
        <v>2795.4655870445345</v>
      </c>
      <c r="I93" s="347">
        <f t="shared" si="48"/>
        <v>2795.4655870445345</v>
      </c>
      <c r="J93" s="347">
        <f t="shared" si="48"/>
        <v>2529.2307692307691</v>
      </c>
      <c r="K93" s="347">
        <f t="shared" si="48"/>
        <v>2795.4655870445345</v>
      </c>
      <c r="L93" s="347">
        <f t="shared" si="48"/>
        <v>2795.4655870445345</v>
      </c>
      <c r="M93" s="347">
        <f t="shared" si="48"/>
        <v>3061.7004048582994</v>
      </c>
      <c r="N93" s="347">
        <f t="shared" si="48"/>
        <v>2928.5829959514167</v>
      </c>
      <c r="O93" s="347">
        <f t="shared" si="48"/>
        <v>2795.4655870445345</v>
      </c>
      <c r="P93" s="347">
        <f t="shared" si="48"/>
        <v>2795.4655870445345</v>
      </c>
      <c r="Q93" s="219">
        <f t="shared" si="48"/>
        <v>2928.5829959514167</v>
      </c>
    </row>
    <row r="94" spans="1:17" hidden="1" x14ac:dyDescent="0.25">
      <c r="A94" s="323" t="s">
        <v>128</v>
      </c>
      <c r="B94" s="162">
        <f t="shared" si="45"/>
        <v>2</v>
      </c>
      <c r="C94" s="113">
        <f>ROUND('для расчета'!N94,0)</f>
        <v>8783</v>
      </c>
      <c r="D94" s="113">
        <f t="shared" si="47"/>
        <v>17.779352226720647</v>
      </c>
      <c r="E94" s="220">
        <f t="shared" si="48"/>
        <v>35.56275303643725</v>
      </c>
      <c r="F94" s="347">
        <f t="shared" si="48"/>
        <v>533.44129554655876</v>
      </c>
      <c r="G94" s="347">
        <f t="shared" si="48"/>
        <v>711.25506072874498</v>
      </c>
      <c r="H94" s="347">
        <f t="shared" si="48"/>
        <v>746.81781376518222</v>
      </c>
      <c r="I94" s="347">
        <f t="shared" si="48"/>
        <v>746.81781376518222</v>
      </c>
      <c r="J94" s="347">
        <f t="shared" si="48"/>
        <v>675.69230769230774</v>
      </c>
      <c r="K94" s="347">
        <f t="shared" si="48"/>
        <v>746.81781376518222</v>
      </c>
      <c r="L94" s="347">
        <f t="shared" si="48"/>
        <v>746.81781376518222</v>
      </c>
      <c r="M94" s="347">
        <f t="shared" si="48"/>
        <v>817.94331983805671</v>
      </c>
      <c r="N94" s="347">
        <f t="shared" si="48"/>
        <v>782.38056680161947</v>
      </c>
      <c r="O94" s="347">
        <f t="shared" si="48"/>
        <v>746.81781376518222</v>
      </c>
      <c r="P94" s="347">
        <f t="shared" si="48"/>
        <v>746.81781376518222</v>
      </c>
      <c r="Q94" s="219">
        <f t="shared" si="48"/>
        <v>782.38056680161947</v>
      </c>
    </row>
    <row r="95" spans="1:17" hidden="1" x14ac:dyDescent="0.25">
      <c r="A95" s="323" t="s">
        <v>132</v>
      </c>
      <c r="B95" s="162">
        <f t="shared" si="45"/>
        <v>1</v>
      </c>
      <c r="C95" s="113">
        <f>ROUND('для расчета'!N95,0)</f>
        <v>3849</v>
      </c>
      <c r="D95" s="113">
        <f t="shared" si="47"/>
        <v>15.582995951417004</v>
      </c>
      <c r="E95" s="220">
        <f t="shared" si="48"/>
        <v>15.587044534412955</v>
      </c>
      <c r="F95" s="347">
        <f t="shared" si="48"/>
        <v>233.80566801619432</v>
      </c>
      <c r="G95" s="347">
        <f t="shared" si="48"/>
        <v>311.74089068825913</v>
      </c>
      <c r="H95" s="347">
        <f t="shared" si="48"/>
        <v>327.32793522267207</v>
      </c>
      <c r="I95" s="347">
        <f t="shared" si="48"/>
        <v>327.32793522267207</v>
      </c>
      <c r="J95" s="347">
        <f t="shared" si="48"/>
        <v>296.15384615384613</v>
      </c>
      <c r="K95" s="347">
        <f t="shared" si="48"/>
        <v>327.32793522267207</v>
      </c>
      <c r="L95" s="347">
        <f t="shared" si="48"/>
        <v>327.32793522267207</v>
      </c>
      <c r="M95" s="347">
        <f t="shared" si="48"/>
        <v>358.50202429149795</v>
      </c>
      <c r="N95" s="347">
        <f t="shared" si="48"/>
        <v>342.91497975708501</v>
      </c>
      <c r="O95" s="347">
        <f t="shared" si="48"/>
        <v>327.32793522267207</v>
      </c>
      <c r="P95" s="347">
        <f t="shared" si="48"/>
        <v>327.32793522267207</v>
      </c>
      <c r="Q95" s="219">
        <f t="shared" si="48"/>
        <v>342.91497975708501</v>
      </c>
    </row>
    <row r="96" spans="1:17" hidden="1" x14ac:dyDescent="0.25">
      <c r="A96" s="323" t="s">
        <v>133</v>
      </c>
      <c r="B96" s="162">
        <f t="shared" si="45"/>
        <v>1.5</v>
      </c>
      <c r="C96" s="113">
        <f>ROUND('для расчета'!N96,0)</f>
        <v>7506</v>
      </c>
      <c r="D96" s="113">
        <f t="shared" si="47"/>
        <v>20.25910931174089</v>
      </c>
      <c r="E96" s="220">
        <f t="shared" si="48"/>
        <v>30.388663967611336</v>
      </c>
      <c r="F96" s="347">
        <f t="shared" si="48"/>
        <v>455.82995951417001</v>
      </c>
      <c r="G96" s="347">
        <f t="shared" si="48"/>
        <v>607.77327935222661</v>
      </c>
      <c r="H96" s="347">
        <f t="shared" si="48"/>
        <v>638.16194331983809</v>
      </c>
      <c r="I96" s="347">
        <f t="shared" si="48"/>
        <v>638.16194331983809</v>
      </c>
      <c r="J96" s="347">
        <f t="shared" si="48"/>
        <v>577.38461538461536</v>
      </c>
      <c r="K96" s="347">
        <f t="shared" si="48"/>
        <v>638.16194331983809</v>
      </c>
      <c r="L96" s="347">
        <f t="shared" si="48"/>
        <v>638.16194331983809</v>
      </c>
      <c r="M96" s="347">
        <f t="shared" si="48"/>
        <v>698.9392712550607</v>
      </c>
      <c r="N96" s="347">
        <f t="shared" si="48"/>
        <v>668.55060728744934</v>
      </c>
      <c r="O96" s="347">
        <f t="shared" si="48"/>
        <v>638.16194331983809</v>
      </c>
      <c r="P96" s="347">
        <f t="shared" si="48"/>
        <v>638.16194331983809</v>
      </c>
      <c r="Q96" s="219">
        <f t="shared" si="48"/>
        <v>668.55060728744934</v>
      </c>
    </row>
    <row r="97" spans="1:17" hidden="1" x14ac:dyDescent="0.25">
      <c r="A97" s="323" t="s">
        <v>129</v>
      </c>
      <c r="B97" s="162">
        <f t="shared" si="45"/>
        <v>1</v>
      </c>
      <c r="C97" s="113">
        <f>ROUND('для расчета'!N97,0)</f>
        <v>5004</v>
      </c>
      <c r="D97" s="113">
        <f t="shared" si="47"/>
        <v>20.25910931174089</v>
      </c>
      <c r="E97" s="220">
        <f t="shared" si="48"/>
        <v>20.25910931174089</v>
      </c>
      <c r="F97" s="347">
        <f t="shared" si="48"/>
        <v>303.88663967611336</v>
      </c>
      <c r="G97" s="347">
        <f t="shared" si="48"/>
        <v>405.18218623481778</v>
      </c>
      <c r="H97" s="347">
        <f t="shared" si="48"/>
        <v>425.44129554655871</v>
      </c>
      <c r="I97" s="347">
        <f t="shared" si="48"/>
        <v>425.44129554655871</v>
      </c>
      <c r="J97" s="347">
        <f t="shared" si="48"/>
        <v>384.92307692307691</v>
      </c>
      <c r="K97" s="347">
        <f t="shared" si="48"/>
        <v>425.44129554655871</v>
      </c>
      <c r="L97" s="347">
        <f t="shared" si="48"/>
        <v>425.44129554655871</v>
      </c>
      <c r="M97" s="347">
        <f t="shared" si="48"/>
        <v>465.95951417004045</v>
      </c>
      <c r="N97" s="347">
        <f t="shared" si="48"/>
        <v>445.70040485829958</v>
      </c>
      <c r="O97" s="347">
        <f t="shared" si="48"/>
        <v>425.44129554655871</v>
      </c>
      <c r="P97" s="347">
        <f t="shared" si="48"/>
        <v>425.44129554655871</v>
      </c>
      <c r="Q97" s="219">
        <f t="shared" si="48"/>
        <v>445.70040485829958</v>
      </c>
    </row>
    <row r="98" spans="1:17" x14ac:dyDescent="0.25">
      <c r="A98" s="90" t="s">
        <v>20</v>
      </c>
      <c r="B98" s="162">
        <f t="shared" si="45"/>
        <v>2.5</v>
      </c>
      <c r="C98" s="120">
        <f>ROUND('для расчета'!N98,0)</f>
        <v>10825</v>
      </c>
      <c r="D98" s="120">
        <f t="shared" si="47"/>
        <v>17.530364372469634</v>
      </c>
      <c r="E98" s="220">
        <f t="shared" si="48"/>
        <v>43.825910931174093</v>
      </c>
      <c r="F98" s="347">
        <f t="shared" si="48"/>
        <v>657.38866396761136</v>
      </c>
      <c r="G98" s="347">
        <f t="shared" si="48"/>
        <v>876.51821862348174</v>
      </c>
      <c r="H98" s="347">
        <f t="shared" si="48"/>
        <v>920.34412955465586</v>
      </c>
      <c r="I98" s="347">
        <f t="shared" si="48"/>
        <v>920.34412955465586</v>
      </c>
      <c r="J98" s="347">
        <f t="shared" si="48"/>
        <v>832.69230769230762</v>
      </c>
      <c r="K98" s="347">
        <f t="shared" si="48"/>
        <v>920.34412955465586</v>
      </c>
      <c r="L98" s="347">
        <f t="shared" si="48"/>
        <v>920.34412955465586</v>
      </c>
      <c r="M98" s="347">
        <f t="shared" si="48"/>
        <v>1007.995951417004</v>
      </c>
      <c r="N98" s="347">
        <f t="shared" si="48"/>
        <v>964.17004048582999</v>
      </c>
      <c r="O98" s="347">
        <f t="shared" si="48"/>
        <v>920.34412955465586</v>
      </c>
      <c r="P98" s="347">
        <f t="shared" si="48"/>
        <v>920.34412955465586</v>
      </c>
      <c r="Q98" s="219">
        <f t="shared" si="48"/>
        <v>964.17004048582999</v>
      </c>
    </row>
    <row r="99" spans="1:17" x14ac:dyDescent="0.25">
      <c r="A99" s="58" t="s">
        <v>12</v>
      </c>
      <c r="B99" s="315">
        <f>B69</f>
        <v>0.5</v>
      </c>
      <c r="C99" s="113">
        <f>C69</f>
        <v>2078</v>
      </c>
      <c r="D99" s="113">
        <f>D69</f>
        <v>16.825910931174089</v>
      </c>
      <c r="E99" s="348">
        <f t="shared" ref="E99:Q99" si="49">E69</f>
        <v>8.4129554655870447</v>
      </c>
      <c r="F99" s="348">
        <f t="shared" si="49"/>
        <v>126.19433198380567</v>
      </c>
      <c r="G99" s="348">
        <f t="shared" si="49"/>
        <v>168.2591093117409</v>
      </c>
      <c r="H99" s="348">
        <f t="shared" si="49"/>
        <v>176.67206477732793</v>
      </c>
      <c r="I99" s="348">
        <f t="shared" si="49"/>
        <v>176.67206477732793</v>
      </c>
      <c r="J99" s="348">
        <f t="shared" si="49"/>
        <v>159.84615384615384</v>
      </c>
      <c r="K99" s="348">
        <f t="shared" si="49"/>
        <v>176.67206477732793</v>
      </c>
      <c r="L99" s="348">
        <f t="shared" si="49"/>
        <v>176.67206477732793</v>
      </c>
      <c r="M99" s="348">
        <f t="shared" si="49"/>
        <v>193.49797570850203</v>
      </c>
      <c r="N99" s="348">
        <f t="shared" si="49"/>
        <v>185.08502024291499</v>
      </c>
      <c r="O99" s="348">
        <f t="shared" si="49"/>
        <v>176.67206477732793</v>
      </c>
      <c r="P99" s="348">
        <f t="shared" si="49"/>
        <v>176.67206477732793</v>
      </c>
      <c r="Q99" s="113">
        <f t="shared" si="49"/>
        <v>185.08502024291499</v>
      </c>
    </row>
    <row r="100" spans="1:17" x14ac:dyDescent="0.25">
      <c r="A100" s="90" t="s">
        <v>13</v>
      </c>
      <c r="B100" s="315">
        <f t="shared" ref="B100:C104" si="50">B70</f>
        <v>0.5</v>
      </c>
      <c r="C100" s="113">
        <f t="shared" si="50"/>
        <v>2078</v>
      </c>
      <c r="D100" s="113">
        <f t="shared" ref="D100:Q104" si="51">D70</f>
        <v>16.825910931174089</v>
      </c>
      <c r="E100" s="348">
        <f t="shared" si="51"/>
        <v>8.4129554655870447</v>
      </c>
      <c r="F100" s="348">
        <f t="shared" si="51"/>
        <v>126.19433198380567</v>
      </c>
      <c r="G100" s="348">
        <f t="shared" si="51"/>
        <v>168.2591093117409</v>
      </c>
      <c r="H100" s="348">
        <f t="shared" si="51"/>
        <v>176.67206477732793</v>
      </c>
      <c r="I100" s="348">
        <f t="shared" si="51"/>
        <v>176.67206477732793</v>
      </c>
      <c r="J100" s="348">
        <f t="shared" si="51"/>
        <v>159.84615384615384</v>
      </c>
      <c r="K100" s="348">
        <f t="shared" si="51"/>
        <v>176.67206477732793</v>
      </c>
      <c r="L100" s="348">
        <f t="shared" si="51"/>
        <v>176.67206477732793</v>
      </c>
      <c r="M100" s="348">
        <f t="shared" si="51"/>
        <v>193.49797570850203</v>
      </c>
      <c r="N100" s="348">
        <f t="shared" si="51"/>
        <v>185.08502024291499</v>
      </c>
      <c r="O100" s="348">
        <f t="shared" si="51"/>
        <v>176.67206477732793</v>
      </c>
      <c r="P100" s="348">
        <f t="shared" si="51"/>
        <v>176.67206477732793</v>
      </c>
      <c r="Q100" s="113">
        <f t="shared" si="51"/>
        <v>185.08502024291499</v>
      </c>
    </row>
    <row r="101" spans="1:17" x14ac:dyDescent="0.25">
      <c r="A101" s="90" t="s">
        <v>24</v>
      </c>
      <c r="B101" s="315">
        <f t="shared" si="50"/>
        <v>0.5</v>
      </c>
      <c r="C101" s="113">
        <f t="shared" si="50"/>
        <v>2286</v>
      </c>
      <c r="D101" s="113">
        <f>D71</f>
        <v>18.510121457489877</v>
      </c>
      <c r="E101" s="348">
        <f t="shared" si="51"/>
        <v>9.2550607287449385</v>
      </c>
      <c r="F101" s="348">
        <f t="shared" si="51"/>
        <v>138.82591093117406</v>
      </c>
      <c r="G101" s="348">
        <f t="shared" si="51"/>
        <v>185.10121457489876</v>
      </c>
      <c r="H101" s="348">
        <f t="shared" si="51"/>
        <v>194.35627530364371</v>
      </c>
      <c r="I101" s="348">
        <f t="shared" si="51"/>
        <v>194.35627530364371</v>
      </c>
      <c r="J101" s="348">
        <f t="shared" si="51"/>
        <v>175.84615384615384</v>
      </c>
      <c r="K101" s="348">
        <f t="shared" si="51"/>
        <v>194.35627530364371</v>
      </c>
      <c r="L101" s="348">
        <f t="shared" si="51"/>
        <v>194.35627530364371</v>
      </c>
      <c r="M101" s="348">
        <f t="shared" si="51"/>
        <v>212.86639676113359</v>
      </c>
      <c r="N101" s="348">
        <f t="shared" si="51"/>
        <v>203.61133603238864</v>
      </c>
      <c r="O101" s="348">
        <f t="shared" si="51"/>
        <v>194.35627530364371</v>
      </c>
      <c r="P101" s="348">
        <f t="shared" si="51"/>
        <v>194.35627530364371</v>
      </c>
      <c r="Q101" s="113">
        <f t="shared" si="51"/>
        <v>203.61133603238864</v>
      </c>
    </row>
    <row r="102" spans="1:17" x14ac:dyDescent="0.25">
      <c r="A102" s="58" t="s">
        <v>135</v>
      </c>
      <c r="B102" s="315">
        <f t="shared" si="50"/>
        <v>0.5</v>
      </c>
      <c r="C102" s="113">
        <f t="shared" si="50"/>
        <v>1835</v>
      </c>
      <c r="D102" s="113">
        <f t="shared" si="51"/>
        <v>14.8582995951417</v>
      </c>
      <c r="E102" s="348">
        <f t="shared" si="51"/>
        <v>7.42914979757085</v>
      </c>
      <c r="F102" s="348">
        <f t="shared" si="51"/>
        <v>111.43724696356276</v>
      </c>
      <c r="G102" s="348">
        <f t="shared" si="51"/>
        <v>148.58299595141699</v>
      </c>
      <c r="H102" s="348">
        <f t="shared" si="51"/>
        <v>156.01214574898785</v>
      </c>
      <c r="I102" s="348">
        <f t="shared" si="51"/>
        <v>156.01214574898785</v>
      </c>
      <c r="J102" s="348">
        <f t="shared" si="51"/>
        <v>141.15384615384616</v>
      </c>
      <c r="K102" s="348">
        <f t="shared" si="51"/>
        <v>156.01214574898785</v>
      </c>
      <c r="L102" s="348">
        <f t="shared" si="51"/>
        <v>156.01214574898785</v>
      </c>
      <c r="M102" s="348">
        <f t="shared" si="51"/>
        <v>170.87044534412956</v>
      </c>
      <c r="N102" s="348">
        <f t="shared" si="51"/>
        <v>163.44129554655871</v>
      </c>
      <c r="O102" s="348">
        <f t="shared" si="51"/>
        <v>156.01214574898785</v>
      </c>
      <c r="P102" s="348">
        <f t="shared" si="51"/>
        <v>156.01214574898785</v>
      </c>
      <c r="Q102" s="113">
        <f t="shared" si="51"/>
        <v>163.44129554655871</v>
      </c>
    </row>
    <row r="103" spans="1:17" x14ac:dyDescent="0.25">
      <c r="A103" s="58" t="s">
        <v>8</v>
      </c>
      <c r="B103" s="315">
        <f t="shared" si="50"/>
        <v>1</v>
      </c>
      <c r="C103" s="113">
        <f t="shared" si="50"/>
        <v>4754</v>
      </c>
      <c r="D103" s="113">
        <f t="shared" si="51"/>
        <v>19.246963562753038</v>
      </c>
      <c r="E103" s="348">
        <f t="shared" si="51"/>
        <v>19.246963562753038</v>
      </c>
      <c r="F103" s="348">
        <f>F73</f>
        <v>288.70445344129558</v>
      </c>
      <c r="G103" s="348">
        <f>G73</f>
        <v>384.93927125506076</v>
      </c>
      <c r="H103" s="348">
        <f t="shared" si="51"/>
        <v>404.18623481781378</v>
      </c>
      <c r="I103" s="348">
        <f t="shared" si="51"/>
        <v>404.18623481781378</v>
      </c>
      <c r="J103" s="348">
        <f t="shared" si="51"/>
        <v>365.69230769230774</v>
      </c>
      <c r="K103" s="348">
        <f t="shared" si="51"/>
        <v>404.18623481781378</v>
      </c>
      <c r="L103" s="348">
        <f t="shared" si="51"/>
        <v>404.18623481781378</v>
      </c>
      <c r="M103" s="348">
        <f t="shared" si="51"/>
        <v>442.68016194331989</v>
      </c>
      <c r="N103" s="348">
        <f t="shared" si="51"/>
        <v>423.43319838056686</v>
      </c>
      <c r="O103" s="348">
        <f t="shared" si="51"/>
        <v>404.18623481781378</v>
      </c>
      <c r="P103" s="348">
        <f t="shared" si="51"/>
        <v>404.18623481781378</v>
      </c>
      <c r="Q103" s="113">
        <f t="shared" si="51"/>
        <v>423.43319838056686</v>
      </c>
    </row>
    <row r="104" spans="1:17" ht="15.75" thickBot="1" x14ac:dyDescent="0.3">
      <c r="A104" s="69" t="s">
        <v>9</v>
      </c>
      <c r="B104" s="358">
        <f t="shared" si="50"/>
        <v>1</v>
      </c>
      <c r="C104" s="120">
        <f t="shared" si="50"/>
        <v>4003</v>
      </c>
      <c r="D104" s="120">
        <f t="shared" si="51"/>
        <v>16.206477732793523</v>
      </c>
      <c r="E104" s="359">
        <f t="shared" si="51"/>
        <v>16.206477732793523</v>
      </c>
      <c r="F104" s="359">
        <f t="shared" si="51"/>
        <v>243.09716599190284</v>
      </c>
      <c r="G104" s="359">
        <f t="shared" si="51"/>
        <v>324.12955465587049</v>
      </c>
      <c r="H104" s="359">
        <f t="shared" si="51"/>
        <v>340.33603238866397</v>
      </c>
      <c r="I104" s="359">
        <f t="shared" si="51"/>
        <v>340.33603238866397</v>
      </c>
      <c r="J104" s="359">
        <f t="shared" si="51"/>
        <v>307.92307692307696</v>
      </c>
      <c r="K104" s="359">
        <f t="shared" si="51"/>
        <v>340.33603238866397</v>
      </c>
      <c r="L104" s="359">
        <f t="shared" si="51"/>
        <v>340.33603238866397</v>
      </c>
      <c r="M104" s="359">
        <f t="shared" si="51"/>
        <v>372.74898785425103</v>
      </c>
      <c r="N104" s="359">
        <f t="shared" si="51"/>
        <v>356.5425101214575</v>
      </c>
      <c r="O104" s="359">
        <f t="shared" si="51"/>
        <v>340.33603238866397</v>
      </c>
      <c r="P104" s="359">
        <f t="shared" si="51"/>
        <v>340.33603238866397</v>
      </c>
      <c r="Q104" s="120">
        <f t="shared" si="51"/>
        <v>356.5425101214575</v>
      </c>
    </row>
    <row r="105" spans="1:17" ht="15.75" thickBot="1" x14ac:dyDescent="0.3">
      <c r="A105" s="66" t="s">
        <v>22</v>
      </c>
      <c r="B105" s="184">
        <f>B33+B57+B75</f>
        <v>34.5</v>
      </c>
      <c r="C105" s="127">
        <f t="shared" ref="C105:Q105" si="52">C33+C57+C75</f>
        <v>152011</v>
      </c>
      <c r="D105" s="127">
        <f t="shared" si="52"/>
        <v>138.30538863455902</v>
      </c>
      <c r="E105" s="127">
        <f t="shared" si="52"/>
        <v>615.42914979757086</v>
      </c>
      <c r="F105" s="127">
        <f t="shared" si="52"/>
        <v>9231.4372469635637</v>
      </c>
      <c r="G105" s="127">
        <f t="shared" si="52"/>
        <v>12308.582995951416</v>
      </c>
      <c r="H105" s="127">
        <f t="shared" si="52"/>
        <v>12924.012145748988</v>
      </c>
      <c r="I105" s="127">
        <f t="shared" si="52"/>
        <v>12924.012145748988</v>
      </c>
      <c r="J105" s="127">
        <f t="shared" si="52"/>
        <v>11693.153846153844</v>
      </c>
      <c r="K105" s="127">
        <f t="shared" si="52"/>
        <v>12924.012145748988</v>
      </c>
      <c r="L105" s="127">
        <f t="shared" si="52"/>
        <v>12924.012145748988</v>
      </c>
      <c r="M105" s="127">
        <f t="shared" si="52"/>
        <v>14154.87044534413</v>
      </c>
      <c r="N105" s="127">
        <f t="shared" si="52"/>
        <v>13539.44129554656</v>
      </c>
      <c r="O105" s="127">
        <f t="shared" si="52"/>
        <v>12924.012145748988</v>
      </c>
      <c r="P105" s="127">
        <f t="shared" si="52"/>
        <v>12924.012145748988</v>
      </c>
      <c r="Q105" s="127">
        <f t="shared" si="52"/>
        <v>13539.44129554656</v>
      </c>
    </row>
    <row r="108" spans="1:17" x14ac:dyDescent="0.25">
      <c r="A108" s="259" t="s">
        <v>99</v>
      </c>
      <c r="B108" s="260"/>
      <c r="C108" s="260"/>
      <c r="D108" s="260"/>
      <c r="E108" s="260"/>
      <c r="F108" s="260"/>
      <c r="G108" s="260"/>
      <c r="H108" s="260"/>
      <c r="I108" s="260"/>
      <c r="J108" s="260"/>
      <c r="K108" s="260"/>
      <c r="L108" s="260"/>
      <c r="M108" s="260"/>
      <c r="N108" s="260"/>
      <c r="O108" s="260"/>
      <c r="P108" s="260"/>
      <c r="Q108" s="260"/>
    </row>
    <row r="110" spans="1:17" x14ac:dyDescent="0.25">
      <c r="A110" t="s">
        <v>102</v>
      </c>
      <c r="P110" t="s">
        <v>103</v>
      </c>
    </row>
    <row r="112" spans="1:17" x14ac:dyDescent="0.25">
      <c r="A112" t="s">
        <v>104</v>
      </c>
      <c r="P112" t="s">
        <v>105</v>
      </c>
    </row>
    <row r="114" spans="1:16" x14ac:dyDescent="0.25">
      <c r="A114" t="s">
        <v>106</v>
      </c>
      <c r="P114" t="s">
        <v>107</v>
      </c>
    </row>
    <row r="116" spans="1:16" x14ac:dyDescent="0.25">
      <c r="A116" t="s">
        <v>110</v>
      </c>
      <c r="P116" t="s">
        <v>111</v>
      </c>
    </row>
    <row r="118" spans="1:16" x14ac:dyDescent="0.25">
      <c r="A118" t="s">
        <v>108</v>
      </c>
      <c r="P118" t="s">
        <v>109</v>
      </c>
    </row>
    <row r="120" spans="1:16" x14ac:dyDescent="0.25">
      <c r="A120" t="s">
        <v>112</v>
      </c>
      <c r="P120" t="s">
        <v>113</v>
      </c>
    </row>
    <row r="122" spans="1:16" x14ac:dyDescent="0.25">
      <c r="A122" s="259" t="s">
        <v>143</v>
      </c>
      <c r="B122" s="260"/>
      <c r="C122" s="260"/>
      <c r="D122" s="260"/>
      <c r="E122" s="260"/>
      <c r="F122" s="260"/>
      <c r="G122" s="260"/>
      <c r="H122" s="260"/>
      <c r="I122" s="260"/>
      <c r="J122" s="260"/>
      <c r="K122" s="260"/>
      <c r="L122" s="260"/>
      <c r="M122" s="260"/>
      <c r="N122" s="260"/>
      <c r="O122" s="260"/>
      <c r="P122" t="s">
        <v>101</v>
      </c>
    </row>
    <row r="123" spans="1:16" x14ac:dyDescent="0.25">
      <c r="A123" s="259"/>
    </row>
    <row r="124" spans="1:16" x14ac:dyDescent="0.25">
      <c r="A124" s="259" t="s">
        <v>142</v>
      </c>
      <c r="P124" t="s">
        <v>117</v>
      </c>
    </row>
    <row r="126" spans="1:16" x14ac:dyDescent="0.25">
      <c r="A126" t="s">
        <v>130</v>
      </c>
    </row>
    <row r="129" spans="1:1" x14ac:dyDescent="0.25">
      <c r="A129" t="s">
        <v>141</v>
      </c>
    </row>
  </sheetData>
  <mergeCells count="80">
    <mergeCell ref="A60:Q60"/>
    <mergeCell ref="O38:O44"/>
    <mergeCell ref="H38:H44"/>
    <mergeCell ref="L38:L44"/>
    <mergeCell ref="F38:F44"/>
    <mergeCell ref="C37:C44"/>
    <mergeCell ref="G38:G44"/>
    <mergeCell ref="I38:I44"/>
    <mergeCell ref="N38:N44"/>
    <mergeCell ref="E37:E44"/>
    <mergeCell ref="D37:D44"/>
    <mergeCell ref="J38:J44"/>
    <mergeCell ref="M38:M44"/>
    <mergeCell ref="K38:K44"/>
    <mergeCell ref="A79:A86"/>
    <mergeCell ref="C79:C86"/>
    <mergeCell ref="G80:G86"/>
    <mergeCell ref="F79:Q79"/>
    <mergeCell ref="E79:E86"/>
    <mergeCell ref="F80:F86"/>
    <mergeCell ref="B79:B86"/>
    <mergeCell ref="I80:I86"/>
    <mergeCell ref="O80:O86"/>
    <mergeCell ref="N80:N86"/>
    <mergeCell ref="Q80:Q86"/>
    <mergeCell ref="P80:P86"/>
    <mergeCell ref="L80:L86"/>
    <mergeCell ref="K80:K86"/>
    <mergeCell ref="M80:M86"/>
    <mergeCell ref="D79:D86"/>
    <mergeCell ref="H62:H68"/>
    <mergeCell ref="M62:M68"/>
    <mergeCell ref="C61:C68"/>
    <mergeCell ref="I62:I68"/>
    <mergeCell ref="G62:G68"/>
    <mergeCell ref="H80:H86"/>
    <mergeCell ref="J80:J86"/>
    <mergeCell ref="K62:K68"/>
    <mergeCell ref="J62:J68"/>
    <mergeCell ref="F62:F68"/>
    <mergeCell ref="A78:Q78"/>
    <mergeCell ref="A61:A68"/>
    <mergeCell ref="F61:Q61"/>
    <mergeCell ref="D61:D68"/>
    <mergeCell ref="L62:L68"/>
    <mergeCell ref="E61:E68"/>
    <mergeCell ref="O62:O68"/>
    <mergeCell ref="Q62:Q68"/>
    <mergeCell ref="P62:P68"/>
    <mergeCell ref="N62:N68"/>
    <mergeCell ref="B61:B68"/>
    <mergeCell ref="A36:Q36"/>
    <mergeCell ref="F37:Q37"/>
    <mergeCell ref="C13:C20"/>
    <mergeCell ref="O14:O20"/>
    <mergeCell ref="G14:G20"/>
    <mergeCell ref="N14:N20"/>
    <mergeCell ref="A13:A20"/>
    <mergeCell ref="Q14:Q20"/>
    <mergeCell ref="P14:P20"/>
    <mergeCell ref="D13:D20"/>
    <mergeCell ref="B37:B44"/>
    <mergeCell ref="Q38:Q44"/>
    <mergeCell ref="A37:A44"/>
    <mergeCell ref="P38:P44"/>
    <mergeCell ref="I14:I20"/>
    <mergeCell ref="J14:J20"/>
    <mergeCell ref="A1:Q1"/>
    <mergeCell ref="A8:Q8"/>
    <mergeCell ref="A9:Q9"/>
    <mergeCell ref="A10:Q10"/>
    <mergeCell ref="A11:Q11"/>
    <mergeCell ref="F13:Q13"/>
    <mergeCell ref="H14:H20"/>
    <mergeCell ref="B13:B20"/>
    <mergeCell ref="E13:E20"/>
    <mergeCell ref="L14:L20"/>
    <mergeCell ref="M14:M20"/>
    <mergeCell ref="K14:K20"/>
    <mergeCell ref="F14:F20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53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12</vt:i4>
      </vt:variant>
      <vt:variant>
        <vt:lpstr>Именованные диапазоны</vt:lpstr>
      </vt:variant>
      <vt:variant>
        <vt:i4>1</vt:i4>
      </vt:variant>
    </vt:vector>
  </HeadingPairs>
  <TitlesOfParts>
    <vt:vector size="13" baseType="lpstr">
      <vt:lpstr>поликлиника 1, 2 начальный</vt:lpstr>
      <vt:lpstr>поликлиника 2 план</vt:lpstr>
      <vt:lpstr>поликлиника 1 плансогласованы %</vt:lpstr>
      <vt:lpstr>общеполикл персонал  план</vt:lpstr>
      <vt:lpstr>поликлиника 1, 2</vt:lpstr>
      <vt:lpstr>общеполикл персонал</vt:lpstr>
      <vt:lpstr>по профилям</vt:lpstr>
      <vt:lpstr>план на 2016 год для утвержд</vt:lpstr>
      <vt:lpstr>план на 2016 помесячно</vt:lpstr>
      <vt:lpstr>для расчета</vt:lpstr>
      <vt:lpstr>июнь</vt:lpstr>
      <vt:lpstr>редак</vt:lpstr>
      <vt:lpstr>июнь!Область_печати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Павличенко Натела Сергеевна</dc:creator>
  <cp:lastModifiedBy>Филь Юлия Николаевна</cp:lastModifiedBy>
  <cp:lastPrinted>2024-05-02T10:08:00Z</cp:lastPrinted>
  <dcterms:created xsi:type="dcterms:W3CDTF">2015-03-03T08:45:38Z</dcterms:created>
  <dcterms:modified xsi:type="dcterms:W3CDTF">2024-05-03T05:20:00Z</dcterms:modified>
</cp:coreProperties>
</file>